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746"/>
  </bookViews>
  <sheets>
    <sheet name="ΑΝΑΛΥΤΙΚΗ ΠΡΟΜΕΤΡΗΣΗ" sheetId="5" r:id="rId1"/>
  </sheets>
  <definedNames>
    <definedName name="_xlnm.Print_Area" localSheetId="0">'ΑΝΑΛΥΤΙΚΗ ΠΡΟΜΕΤΡΗΣΗ'!$A$1:$M$545</definedName>
  </definedNames>
  <calcPr calcId="124519"/>
</workbook>
</file>

<file path=xl/calcChain.xml><?xml version="1.0" encoding="utf-8"?>
<calcChain xmlns="http://schemas.openxmlformats.org/spreadsheetml/2006/main">
  <c r="K460" i="5"/>
  <c r="D144"/>
  <c r="K463" l="1"/>
  <c r="K252"/>
  <c r="K305"/>
  <c r="F307" s="1"/>
  <c r="K297" l="1"/>
  <c r="K299" s="1"/>
  <c r="K306"/>
  <c r="E307"/>
  <c r="K353"/>
  <c r="K368"/>
  <c r="K365"/>
  <c r="D129"/>
  <c r="I174"/>
  <c r="K174" s="1"/>
  <c r="I176"/>
  <c r="I167"/>
  <c r="K373" l="1"/>
  <c r="D143"/>
  <c r="D93"/>
  <c r="D70"/>
  <c r="D63"/>
  <c r="D62"/>
  <c r="K358"/>
  <c r="K333" l="1"/>
  <c r="K335" s="1"/>
  <c r="K328"/>
  <c r="K329"/>
  <c r="K324"/>
  <c r="K323"/>
  <c r="K308"/>
  <c r="K325" l="1"/>
  <c r="K330"/>
  <c r="K337" l="1"/>
  <c r="K339" s="1"/>
  <c r="K347" s="1"/>
  <c r="K291"/>
  <c r="K283"/>
  <c r="K273"/>
  <c r="K275" s="1"/>
  <c r="K254"/>
  <c r="K244"/>
  <c r="K246" s="1"/>
  <c r="K232"/>
  <c r="K234" s="1"/>
  <c r="K227"/>
  <c r="K229" s="1"/>
  <c r="K213"/>
  <c r="G209"/>
  <c r="K201"/>
  <c r="K203" s="1"/>
  <c r="I178"/>
  <c r="K178" s="1"/>
  <c r="D159"/>
  <c r="D145"/>
  <c r="D140"/>
  <c r="D119"/>
  <c r="D108"/>
  <c r="D95"/>
  <c r="D85"/>
  <c r="D90"/>
  <c r="D73"/>
  <c r="D64"/>
  <c r="D297" s="1"/>
  <c r="D59"/>
  <c r="D43"/>
  <c r="D46" s="1"/>
  <c r="D39"/>
  <c r="D34"/>
  <c r="D22"/>
  <c r="D24" s="1"/>
  <c r="I166"/>
  <c r="K196"/>
  <c r="D66" l="1"/>
  <c r="D76" s="1"/>
  <c r="G314"/>
  <c r="K314" s="1"/>
  <c r="D98"/>
  <c r="D49"/>
  <c r="K236"/>
  <c r="K238" s="1"/>
  <c r="D148"/>
  <c r="I168"/>
  <c r="K168" s="1"/>
  <c r="K179" l="1"/>
  <c r="K187" s="1"/>
  <c r="K189" s="1"/>
  <c r="K181" l="1"/>
  <c r="K316"/>
</calcChain>
</file>

<file path=xl/sharedStrings.xml><?xml version="1.0" encoding="utf-8"?>
<sst xmlns="http://schemas.openxmlformats.org/spreadsheetml/2006/main" count="587" uniqueCount="308">
  <si>
    <t>ΕΛΛΗΝΙΚΗ ΔΗΜΟΚΡΑΤΙΑ</t>
  </si>
  <si>
    <t>ΕΡΓΟ:</t>
  </si>
  <si>
    <t>ΠΡΟΫΠΟΛΟΓΙΣΜΟΣ:</t>
  </si>
  <si>
    <t>kgr</t>
  </si>
  <si>
    <t>τεμ.</t>
  </si>
  <si>
    <t>m</t>
  </si>
  <si>
    <t>ΑΝΑΛΥΤΙΚΗ ΠΡΟΜΕΤΡΗΣΗ</t>
  </si>
  <si>
    <t>1.</t>
  </si>
  <si>
    <t>προς στρογγυλοποίηση</t>
  </si>
  <si>
    <t>2.</t>
  </si>
  <si>
    <t>4.</t>
  </si>
  <si>
    <t>5.</t>
  </si>
  <si>
    <t>6.</t>
  </si>
  <si>
    <t>7.</t>
  </si>
  <si>
    <t>8.</t>
  </si>
  <si>
    <t>9.</t>
  </si>
  <si>
    <t>14.</t>
  </si>
  <si>
    <t>15.</t>
  </si>
  <si>
    <t>16.</t>
  </si>
  <si>
    <t>23.</t>
  </si>
  <si>
    <t>27.</t>
  </si>
  <si>
    <t>28.</t>
  </si>
  <si>
    <t>30.</t>
  </si>
  <si>
    <t>31.</t>
  </si>
  <si>
    <t>32.</t>
  </si>
  <si>
    <t>33.</t>
  </si>
  <si>
    <t>34.</t>
  </si>
  <si>
    <t>A/A</t>
  </si>
  <si>
    <t>ΣΥΝΟΛΟ</t>
  </si>
  <si>
    <t>m3</t>
  </si>
  <si>
    <t>Εκσκαφή θεμελίων τεχνικών έργων και τάφρων πλάτους έως 5,00 m.</t>
  </si>
  <si>
    <t xml:space="preserve">Χαλύβδινοι οπλισμοί σκυροδέματος κατηγορίας B500C (S500s) </t>
  </si>
  <si>
    <t>Χαλύβδινοι οπλισμοί σκυροδέματος. Δομικά πλέγματα B500C (S500s)</t>
  </si>
  <si>
    <t>Σκυροδέματα μικρών έργων για κατασκευές από σκυρόδεμα κατηγορίας C16/20.</t>
  </si>
  <si>
    <t>μετά της μεταφοράς των προιόντων εκσκαφής σε απόσταση έως 10 χλμ.</t>
  </si>
  <si>
    <t>10.</t>
  </si>
  <si>
    <t>μ</t>
  </si>
  <si>
    <r>
      <t>m</t>
    </r>
    <r>
      <rPr>
        <vertAlign val="superscript"/>
        <sz val="10"/>
        <rFont val="Tahoma"/>
        <family val="2"/>
        <charset val="161"/>
      </rPr>
      <t>3</t>
    </r>
  </si>
  <si>
    <r>
      <t>m</t>
    </r>
    <r>
      <rPr>
        <vertAlign val="superscript"/>
        <sz val="10"/>
        <rFont val="Tahoma"/>
        <family val="2"/>
        <charset val="161"/>
      </rPr>
      <t>2</t>
    </r>
  </si>
  <si>
    <t xml:space="preserve">Καμπύλοι ξυλότυποι απλής καμπυλότητας </t>
  </si>
  <si>
    <t>ΑΘΡΟΙΣΜΑ</t>
  </si>
  <si>
    <t>1. ΚΑΤΗΓΟΡΙΑ ΟΙΚΟΔΟΜΙΚΩΝ ΕΡΓΑΣΙΩΝ</t>
  </si>
  <si>
    <t>2. ΚΑΤΗΓΟΡΙΑ Η/Μ ΕΡΓΑΣΙΩΝ</t>
  </si>
  <si>
    <t>Γινόμενο</t>
  </si>
  <si>
    <t>Άθροισμα</t>
  </si>
  <si>
    <t>3.</t>
  </si>
  <si>
    <r>
      <t>m</t>
    </r>
    <r>
      <rPr>
        <b/>
        <vertAlign val="superscript"/>
        <sz val="10"/>
        <rFont val="Tahoma"/>
        <family val="2"/>
        <charset val="161"/>
      </rPr>
      <t>3</t>
    </r>
  </si>
  <si>
    <t>Καθαίρεση πλακοστρώσεων δαπέδων παντός τύπου και οιουδήποτε πάχους</t>
  </si>
  <si>
    <t xml:space="preserve"> χωρίς να καταβάλλεται προσοχή για την εξαγωγή ακεραίων πλακών.</t>
  </si>
  <si>
    <r>
      <t>m</t>
    </r>
    <r>
      <rPr>
        <b/>
        <vertAlign val="superscript"/>
        <sz val="10"/>
        <rFont val="Tahoma"/>
        <family val="2"/>
        <charset val="161"/>
      </rPr>
      <t>2</t>
    </r>
  </si>
  <si>
    <t>12.</t>
  </si>
  <si>
    <t>11.</t>
  </si>
  <si>
    <t>13.</t>
  </si>
  <si>
    <t xml:space="preserve">εμβαδόν διατομής τοιχείου </t>
  </si>
  <si>
    <r>
      <t>m</t>
    </r>
    <r>
      <rPr>
        <vertAlign val="superscript"/>
        <sz val="10"/>
        <rFont val="Tahoma"/>
        <family val="2"/>
        <charset val="161"/>
      </rPr>
      <t xml:space="preserve">3 </t>
    </r>
  </si>
  <si>
    <t>σκυροδέματος</t>
  </si>
  <si>
    <t>Ξυλότυποι χυτών μικροκατασκευών</t>
  </si>
  <si>
    <t>Γεωύφασμα στραγγιστηρίων</t>
  </si>
  <si>
    <t>22.</t>
  </si>
  <si>
    <t>35.</t>
  </si>
  <si>
    <t>36.</t>
  </si>
  <si>
    <t>37.</t>
  </si>
  <si>
    <t>38.</t>
  </si>
  <si>
    <t>39.</t>
  </si>
  <si>
    <t>40.</t>
  </si>
  <si>
    <t>τεμάχια</t>
  </si>
  <si>
    <t>Κάτω από ποταμίσια ψηφίδα</t>
  </si>
  <si>
    <t>μήκος τοιχείων</t>
  </si>
  <si>
    <t>τεμάχιο</t>
  </si>
  <si>
    <t>Σύνολο</t>
  </si>
  <si>
    <t>Κατασκευή επιχωμάτων.</t>
  </si>
  <si>
    <t>41.</t>
  </si>
  <si>
    <t>3. ΚΑΤΗΓΟΡΙΑ ΕΡΓΑΣΙΩΝ ΠΡΑΣΙΝΟΥ</t>
  </si>
  <si>
    <t>Δένδρα κατηγορίας Δ4</t>
  </si>
  <si>
    <t>Προμήθεια τύρφης</t>
  </si>
  <si>
    <t>Σταλακτηφόροι Φ20mm με αυτορρυθμιζόμενους σταλάκτες, με απόσταση σταλακτών 33cm</t>
  </si>
  <si>
    <t>OI ΣΥΝΤΑΞΑΝΤΕΣ</t>
  </si>
  <si>
    <t>Για τα Αρχιτεκτονικά</t>
  </si>
  <si>
    <t>Για τα έργα Πρασίνου</t>
  </si>
  <si>
    <t>Για τα Η/Μ</t>
  </si>
  <si>
    <t>Πρόμηθεια φυτικής γής</t>
  </si>
  <si>
    <t>Σωλήνες πολυαιθυλενίου (PE) ονομαστικής πίεσης 6 atm,ονομαστικής διαμέρτρου Φ25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</si>
  <si>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</si>
  <si>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</si>
  <si>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</si>
  <si>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</si>
  <si>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</si>
  <si>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</si>
  <si>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</si>
  <si>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</si>
  <si>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</si>
  <si>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</si>
  <si>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</si>
  <si>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</si>
  <si>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</si>
  <si>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</si>
  <si>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</si>
  <si>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Άνοιγμα λάκκων σε εδάφη γαιώδη - ημιβραχώδη με εργαλεία χειρός διαστάσεων 0,50x0,50x0,50m</t>
  </si>
  <si>
    <t>Θερμική μόνωση σωλήνων με αφρώδες πλαστικό υλικό Armaflex διαμέτρου Φ 3/4 ins.</t>
  </si>
  <si>
    <t xml:space="preserve">Κρουνός ορειχάλκινος Διαμέτρου 1/2 ins. </t>
  </si>
  <si>
    <t>Καθαίρεση ασφάλτου με ασφαλτοκόφτη</t>
  </si>
  <si>
    <t>Προσάυξηση για Q&lt;30m3</t>
  </si>
  <si>
    <t>Φέροντα στοιχεία από σιδηροδοκούς ή κοιλοδοκούς ύψους ή πλευράς έως 160 mm</t>
  </si>
  <si>
    <t>Προμήθεια κοκκώδους υλικού, μεγέθους κόκκου έως 200 mm</t>
  </si>
  <si>
    <t>Θύρες σιδηρές πλήρεις ανοιγόμενες</t>
  </si>
  <si>
    <t>ΔΗΜΙΟΥΡΓΙΑ ΧΩΡΟΥ ΕΥΑΙΣΘΗΤΟΠΟΙΗΣΗΣ ΓΙΑ ΤΗ</t>
  </si>
  <si>
    <t xml:space="preserve"> ΦΥΤΟΠΟΙΚΙΛΟΤΗΤΑ ΣΤΟΝ ΒΒΚΚ ΣΤΗΝ ΠΟΝΤΟΚΕΡΑΣΙΑ </t>
  </si>
  <si>
    <t>ΤΟΥ ΝΟΜΟΥ ΚΙΛΚΙΣ</t>
  </si>
  <si>
    <t xml:space="preserve">ΑΡΙΘ. ΜΕΛ.:    </t>
  </si>
  <si>
    <t>ΕΛΓΟ -ΔΗΜΗΤΡΑ</t>
  </si>
  <si>
    <t>Εκσκαφή θεμελίων τεχνικών έργων και τάφρων πλάτους έως 5,00 μ.</t>
  </si>
  <si>
    <t>(εμβαδομέτρηση από ACAD- σχέδιο χάραξης Α.2)</t>
  </si>
  <si>
    <t>Μήκος</t>
  </si>
  <si>
    <t>Πλάτος</t>
  </si>
  <si>
    <t xml:space="preserve">Παροχικού ηλεκτρολογικού καλωδίου </t>
  </si>
  <si>
    <t>Βάθος εκσκαφής:</t>
  </si>
  <si>
    <t>(έχουν αφαιρεθεί 0,05 ασφάλτου)</t>
  </si>
  <si>
    <t>Παρτέρια</t>
  </si>
  <si>
    <t>Παρτέρι Α</t>
  </si>
  <si>
    <t>επιφάνεια σκάμματος</t>
  </si>
  <si>
    <t>Παρτέρι Β</t>
  </si>
  <si>
    <t>Υποστυλώματα Μεταλλικής Πέργκολας</t>
  </si>
  <si>
    <t>Τεμάχια</t>
  </si>
  <si>
    <t>Βάθος εκσκαφής</t>
  </si>
  <si>
    <t>Αποξήλωση ασφαλτοταπήτων και στρώσεων οδοστρωσίας σταθεροποιημένων με τσιμέντο εντός του ορίου των γενικών εκσκαφών</t>
  </si>
  <si>
    <t>Πάχος ασφαλτοτάπητα</t>
  </si>
  <si>
    <t>Παρτεριών</t>
  </si>
  <si>
    <t>Επιφάνεια παρτεριού Α</t>
  </si>
  <si>
    <t>Επιφάνεια παρτεριού Β</t>
  </si>
  <si>
    <t>Μερικό Σύνολο</t>
  </si>
  <si>
    <t>Περίμετρος</t>
  </si>
  <si>
    <t>Μήκος κοπής παρτεριού Α</t>
  </si>
  <si>
    <t>Μήκος κοπής  παρτεριού Β</t>
  </si>
  <si>
    <t>Καθαίρεση επιστρώσεων τοίχων παντός τύπου, χωρίς να καταβάλλεται προσοχή για την εξαγωγή ακεραίων πλακών</t>
  </si>
  <si>
    <t>Κατ' εκτίμηση</t>
  </si>
  <si>
    <t xml:space="preserve">Επιφάνεια </t>
  </si>
  <si>
    <t>Πάχος επιχώματος</t>
  </si>
  <si>
    <t>(Σχέδιο Α.2)</t>
  </si>
  <si>
    <t>Θεμέλιο 0,50Χ0,50Χ0,50</t>
  </si>
  <si>
    <t>Πλήθος υποστυλωμάτων</t>
  </si>
  <si>
    <t>Θεμελίωση υποστυλωμάτων πέργκολας</t>
  </si>
  <si>
    <t>Κατ΄εκτίμηση:</t>
  </si>
  <si>
    <t>Σενάζ περίφραξης μήκους 30μ. και ύψους 25 εκ.</t>
  </si>
  <si>
    <t>Θεμέλια Υποστυλωμάτων Πέργκολας 0,50Χ0,50Χ0,50</t>
  </si>
  <si>
    <t xml:space="preserve">Αν 1 m3 σκυροδέματος αντιστοιχεί σε 100 kgr οπλισμού τότε </t>
  </si>
  <si>
    <t>Κοιλοδοκοί διαστάσεων 100Χ100Χ2</t>
  </si>
  <si>
    <t>3 τεμ. *14,00 μ. + 6 τεμ. *5,00 μ. +8 τεμ.* 2,50 μ.</t>
  </si>
  <si>
    <t>Με 6,10 χλγρ ανά τρέχων μέτρο</t>
  </si>
  <si>
    <t>χλγρ/μ.μ.</t>
  </si>
  <si>
    <t xml:space="preserve">χλγρ </t>
  </si>
  <si>
    <t>5,00 μ. * 3 τεμ. * 3 φατνώματα</t>
  </si>
  <si>
    <t>Με 3,01 χλγρ ανά τρέχων μέτρο</t>
  </si>
  <si>
    <t xml:space="preserve">Σιδηρά κιγκλιδώματα από ράβδους συνήθων διατομών, απλού σχεδίου από ευθύγραμμες ράβδους </t>
  </si>
  <si>
    <t>Για 31 μ. περίφραξης με 19 χλγρ/μ.μ. έχουμε</t>
  </si>
  <si>
    <t>Κοιλοδοκοί διαστάσεων 50Χ50Χ2</t>
  </si>
  <si>
    <t>17.</t>
  </si>
  <si>
    <t>18.</t>
  </si>
  <si>
    <t xml:space="preserve">Αναβάθμιση κελύφους (έλεγχος και αποκατάσταση σε ντίζες, καβίλιες, στεγανότητα, στατικότητα, κινητικότητα ξύλινων κορμών, </t>
  </si>
  <si>
    <t>19.</t>
  </si>
  <si>
    <t>Ξυλουργικές εργασίες κουφωμάτων, κιγκλιδωμάτων και επίπλων κουζίνας</t>
  </si>
  <si>
    <t>20.</t>
  </si>
  <si>
    <t>Κιγκλιδώματα κλιμάκων και πλατυσκάλων ευθύγραμμα, από ξυλεία δρυός αρίστης ποιότητας</t>
  </si>
  <si>
    <t>21.</t>
  </si>
  <si>
    <t>Επιστρώσεις δαπέδων με πλακίδια GROUP 4, διαστάσεων 20x20 cm</t>
  </si>
  <si>
    <t>Επενδύσεις τοίχων με πλακίδια GROUP 1, διαστάσεων 20x20 cm</t>
  </si>
  <si>
    <t>μήκους</t>
  </si>
  <si>
    <t>μ.</t>
  </si>
  <si>
    <t>διατομής</t>
  </si>
  <si>
    <t>0,40*0,40</t>
  </si>
  <si>
    <t>μ2</t>
  </si>
  <si>
    <t>24.</t>
  </si>
  <si>
    <t>25.</t>
  </si>
  <si>
    <t>26.</t>
  </si>
  <si>
    <t xml:space="preserve">Εφαρμογή αντισκωριακού υποστρώματος ενός συστατικού βάσεως νερού η διαλύτου αλκυδικής, ακρυλικής ή τροποποιημένης </t>
  </si>
  <si>
    <t>αλκυδικής ή ακρυλικής ρητίνης</t>
  </si>
  <si>
    <t>Κοιλοδοκοί 100Χ100 πέργκολας</t>
  </si>
  <si>
    <t>Μήκος:</t>
  </si>
  <si>
    <t>0,10*4</t>
  </si>
  <si>
    <t xml:space="preserve">3 τεμ. *14,00 μ. + 6 τεμ. *5,00 μ. +8 τεμ. *2,50 μ. </t>
  </si>
  <si>
    <t>Ανοιγμένη Επιφάνεια:</t>
  </si>
  <si>
    <t>μ2/μ.μ.</t>
  </si>
  <si>
    <t>Κοιλοδοκοί 50Χ50 πέργκολας</t>
  </si>
  <si>
    <t xml:space="preserve">3 τεμ. * 3 φατνώματα * 5,00 μ. </t>
  </si>
  <si>
    <t>0,05*4</t>
  </si>
  <si>
    <t>Μεταλλικά κιγκλιδώματα και θύρα εισόδου περίφραξης</t>
  </si>
  <si>
    <t>Ύψος:</t>
  </si>
  <si>
    <t>31,00 + 5,00</t>
  </si>
  <si>
    <t>Μυκητοκτόνες επαλείψεις ξυλίνων επιφανειών</t>
  </si>
  <si>
    <t>Ελαιοχρωματισμοί κοινοί σιδηρών επιφανειών με χρώματα αλκυδικών ή ακρυλικών ρητινών, βάσεως νερού η διαλύτου</t>
  </si>
  <si>
    <t xml:space="preserve">Εξωτερικές επιφάνειες κορμών </t>
  </si>
  <si>
    <t>επιφάνεια σκάμματος 0,50Χ0,50</t>
  </si>
  <si>
    <t>Περίμετρος σκάμματος</t>
  </si>
  <si>
    <t>Σενάζ περίφραξης επί της ασφάλτου</t>
  </si>
  <si>
    <t>0,25*0,25</t>
  </si>
  <si>
    <t>Τελική επιφάνεια τάφρου παροχικού καλωδίου</t>
  </si>
  <si>
    <t>Στο σενάζ της περίφραξης και το σκυρόδεμα της ταφρου παροχικού καλωδίουκατ΄εκτίμηση:</t>
  </si>
  <si>
    <t>Αποξήλωση κιγκλιδωμάτων. Για ξύλινα κιγκλιδώματα</t>
  </si>
  <si>
    <t>Διπλό λάδωμα και στίλβωση ξύλινων επιφανειών</t>
  </si>
  <si>
    <t xml:space="preserve">Εσωτερικές επιφάνειες κορμών </t>
  </si>
  <si>
    <t>2,85*((2,2+1+0,8+0,7+1,2)*4+4,2+0,4+1,7+1,4+2,2+5,2+3,6*2+3,9*2+1+1,4+1,4+0,4+4,2+2,8+0,8)</t>
  </si>
  <si>
    <t>Οροφή ημιυπαίθριου χώρου</t>
  </si>
  <si>
    <t>(12,80*2+19,25*2+(5,70+1,50)*2)*3,00</t>
  </si>
  <si>
    <t>Οροφή εσωτερικά</t>
  </si>
  <si>
    <t>Περίμετρος στρώσης βραχόκηπου παρτεριού Β</t>
  </si>
  <si>
    <t>*πάχος στρώσης 0,05 m</t>
  </si>
  <si>
    <t>17,70+21,49+13,09+10,64+34,76+17,04</t>
  </si>
  <si>
    <t>Για 4 μ. εισόδου περίφραξης με 22 χλγρ/μ.μ. έχουμε</t>
  </si>
  <si>
    <t xml:space="preserve"> τρίψιμο της εξωτερικής επιφάνειας των κορμών έως την αποκάλυψη υγιούς επιφάνειας, πλήρωση κενών, υδρορροών κ.α.)  </t>
  </si>
  <si>
    <t>29.</t>
  </si>
  <si>
    <t>βλ. (Α.Τ. 1.1.24)</t>
  </si>
  <si>
    <t>Καθιστικό με πλάτη, με σκελετό από διαμορφωμένους χαλυβδοσωλήνες και δοκίδες φυσικού ξύλου</t>
  </si>
  <si>
    <t>Πλαστικός κάδος ανακύκλωσης, χωρητικότητας 360 LT, μπλε χρώματος με δύο τροχούς</t>
  </si>
  <si>
    <t>Εμποτισμένος ξύλινος κάδος</t>
  </si>
  <si>
    <t>Ηλιακός προβολέας 60 LED, κίτρινου φωτσιμού</t>
  </si>
  <si>
    <t>(Α.Τ. 2.1)</t>
  </si>
  <si>
    <t>(Α.Τ. 1.35)</t>
  </si>
  <si>
    <t>(Α.Τ. 1.34)</t>
  </si>
  <si>
    <t>(Α.Τ. 1.33)</t>
  </si>
  <si>
    <t>(Α.Τ. 1.32)</t>
  </si>
  <si>
    <t>(Α.Τ. 1.31)</t>
  </si>
  <si>
    <t>(Α.Τ. 1.30)</t>
  </si>
  <si>
    <t>(Α.Τ. 1.29)</t>
  </si>
  <si>
    <t>(Α.Τ. 1.28)</t>
  </si>
  <si>
    <t>(Α.Τ. 1.27)</t>
  </si>
  <si>
    <t>(Α.Τ. 1.26)</t>
  </si>
  <si>
    <t>(Α.Τ. 1.25)</t>
  </si>
  <si>
    <t>(Α.Τ. 1.24)</t>
  </si>
  <si>
    <t>(Α.Τ. 1.23)</t>
  </si>
  <si>
    <t>(Α.Τ. 1.22)</t>
  </si>
  <si>
    <t>(Α.Τ. 1.21)</t>
  </si>
  <si>
    <t>(Α.Τ. 1.20)</t>
  </si>
  <si>
    <t>(Α.Τ. 1.19)</t>
  </si>
  <si>
    <t>(Α.Τ. 1.18)</t>
  </si>
  <si>
    <t>(Α.Τ. 1.17)</t>
  </si>
  <si>
    <t>(Α.Τ. 1.16)</t>
  </si>
  <si>
    <t>(Α.Τ. 1.15)</t>
  </si>
  <si>
    <t>(Α.Τ. 1.14)</t>
  </si>
  <si>
    <t>(Α.Τ. 1.13)</t>
  </si>
  <si>
    <t>(Α.Τ. 1.12)</t>
  </si>
  <si>
    <t>(Α.Τ. 1.11)</t>
  </si>
  <si>
    <t>(Α.Τ. 1.10)</t>
  </si>
  <si>
    <t>(Α.Τ. 1.9)</t>
  </si>
  <si>
    <t>(Α.Τ. 1.8)</t>
  </si>
  <si>
    <t>(Α.Τ. 1.7)</t>
  </si>
  <si>
    <t>(Α.Τ. 1.6)</t>
  </si>
  <si>
    <t>(Α.Τ. 1.5)</t>
  </si>
  <si>
    <t>(Α.Τ. 1.4)</t>
  </si>
  <si>
    <t>(Α.Τ. 1.3)</t>
  </si>
  <si>
    <t>(Α.Τ. 1.2)</t>
  </si>
  <si>
    <t>(Α.Τ. 1.1)</t>
  </si>
  <si>
    <t xml:space="preserve">Προκύπτει από το άρθρο (Α.Τ. 1.1) </t>
  </si>
  <si>
    <t xml:space="preserve">Προκύπτει από το άρθρο (Α.Τ. 1.10) </t>
  </si>
  <si>
    <t>βλέπε Α.Τ. 1.10</t>
  </si>
  <si>
    <t xml:space="preserve">Ομοίως με το Α.Τ. 1.6 και κατ' εκτίμηση </t>
  </si>
  <si>
    <t xml:space="preserve">Ομοίως με το Α.Τ. 1.5 και κατ' εκτίμηση </t>
  </si>
  <si>
    <t>Από Α.Τ. 1.3 έχουμε</t>
  </si>
  <si>
    <t>Ομοίως με Α.Τ. 1.27</t>
  </si>
  <si>
    <t>Ομοίως με Α.Τ. 1.29</t>
  </si>
  <si>
    <t xml:space="preserve">Καλώδιο τύπου NYY πενταπολικό διατομής 5Χ25 mm2, ορατό η εντοιχισμένο 
 </t>
  </si>
  <si>
    <t>Αγωγός από σωλήνα PVC 10 atm, διαμέτρου Φ 75</t>
  </si>
  <si>
    <t xml:space="preserve">Σύνδεση με δίκτυο του ΔΕΔΔΗΕ </t>
  </si>
  <si>
    <t>Έλεγχος υδραυλικής εγκατάστασης και αποκατάστασης μικροβλαβών όπως π.χ. διαρροές, καθαρισμοί, αποφράξεις κ.α..</t>
  </si>
  <si>
    <t>Αναμικτήρας (μπατταρία) θερμού - ψυχρού ύδατος, νιπτήρα επίτοιχος Φ 1/2 ins</t>
  </si>
  <si>
    <t xml:space="preserve">Αναμικτήρας (μπαταρία) θερμού - ψυχρού ύδατος, ορειχάλκινος, επιχρωμιωμένος ντουζιερα επίτοιχος - Διαμέτρου 1/2 ins </t>
  </si>
  <si>
    <t xml:space="preserve">Πλαστικοί σωλήνες από πολυαιθυλένιο (ΡΕ). Σωληνώσεις πολυαιθυλενίου 3ης γενιάς, (MRS 10, PE 100) κατα CEN: TC 155/WG 12/20, </t>
  </si>
  <si>
    <t xml:space="preserve">1/NT10 και TC 155/20, 2/N 100REV  ονομ. διαμέτρου DN 20 mm / ονομ. πίεσης ΡΝ 10 atm. </t>
  </si>
  <si>
    <t xml:space="preserve">Πυροσβεστήρας κόνεως τύπου Ρα, φορητός γομώσεως 6  kg </t>
  </si>
  <si>
    <t>(Α.Τ. 2.2)</t>
  </si>
  <si>
    <t>(Α.Τ. 2.3)</t>
  </si>
  <si>
    <t>(Α.Τ. 2.4)</t>
  </si>
  <si>
    <t>(Α.Τ. 2.5)</t>
  </si>
  <si>
    <t>(Α.Τ. 2.6)</t>
  </si>
  <si>
    <t>(Α.Τ. 2.7)</t>
  </si>
  <si>
    <t>(Α.Τ. 2.8)</t>
  </si>
  <si>
    <t>(Α.Τ. 2.9)</t>
  </si>
  <si>
    <t>(Α.Τ. 2.10)</t>
  </si>
  <si>
    <t>Πλαστικό φρεάτιο ηλεκτροβανών 30Χ40 εκ. τεσσάρων ηλεκτροβανών</t>
  </si>
  <si>
    <t>(Α.Τ. 3.1)</t>
  </si>
  <si>
    <t>(Α.Τ. 3.2)</t>
  </si>
  <si>
    <t>(Α.Τ. 3.3)</t>
  </si>
  <si>
    <t>(Α.Τ. 3.4)</t>
  </si>
  <si>
    <t>(Α.Τ. 3.5)</t>
  </si>
  <si>
    <t>(Α.Τ. 3.6)</t>
  </si>
  <si>
    <t>(Α.Τ. 3.7)</t>
  </si>
  <si>
    <t>(Α.Τ. 3.8)</t>
  </si>
  <si>
    <t>(Α.Τ. 3.9)</t>
  </si>
  <si>
    <t>(Α.Τ. 3.10)</t>
  </si>
  <si>
    <t>(Α.Τ. 3.11)</t>
  </si>
  <si>
    <t>Επιφάνεια βραχόκηπου</t>
  </si>
  <si>
    <t>18,65+26,06+7,56+43,79+6,79+8,61</t>
  </si>
  <si>
    <t>Βάθος επίχωσης</t>
  </si>
  <si>
    <t>Υπολογίζονται 800 φυτά με 2,50 λιτ. τύρφης στο καθένα, οπότε 800*2,50=2.000 λιτ.</t>
  </si>
  <si>
    <t>Φύτευση φυτών με μπάλα χώματος όγκου 4,5 έως 12 LT</t>
  </si>
  <si>
    <t>Υποστήλωση δέδρων. Για μήκος πασσάλου μέχρι 2,5m</t>
  </si>
  <si>
    <t xml:space="preserve">Ηλεκτροβάνες ελέγχου άρδευσης ΡΝ 10atm, πλαστικές, χωρίς μηχανισμό ρύθμισης πίεσης Φ1'' </t>
  </si>
  <si>
    <t>Προγραμματιστής μπαταρίας απλού τύπου, ελεγχόμενες ηλεκτροβάνες:2 έως 4</t>
  </si>
  <si>
    <t>ΑΘΗΝΑ 17.11.19</t>
  </si>
  <si>
    <t>ΙΝΣΤΙΤΟΥΤΟ ΓΕΝΕΤΙΚΗΣ ΒΕΛΤΙΩΣΗΣ</t>
  </si>
  <si>
    <t>ΚΑΙ ΦΥΤΟΓΕΝΕΤΙΚΩΝ ΠΟΡΩΝ</t>
  </si>
  <si>
    <t>Προμήθεια και τοποθέτηση ποταμίσιας ψηφίδας μεγέθους κόκκων 8-16 mm.</t>
  </si>
  <si>
    <t>Προμήθεια και τοποθέτηση φυσικής πέτρας Λακκώματος μεγέθους 40-80 cm για δημιουργία βραχόκηπου.</t>
  </si>
  <si>
    <t>0,15+0,40μ.</t>
  </si>
  <si>
    <t>1,50 μ. *2 τεμ.</t>
  </si>
  <si>
    <t>(Σχέδιο ΚΛ.2)</t>
  </si>
  <si>
    <t>(Σχέδιο ΚΛ.1)</t>
  </si>
  <si>
    <t>(Σχέδια ΚΛ.1 &amp; ΚΛ.2)</t>
  </si>
  <si>
    <t>(Σχέδια Α.3 &amp; Α.4)</t>
  </si>
  <si>
    <t>Πλαστικός κάδος απορριμμάτων, χωρητικότητας 360 LT, πράσινου χρώματος με δύο τροχούς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</si>
</sst>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0"/>
  </numFmts>
  <fonts count="19">
    <font>
      <sz val="10"/>
      <name val="Arial Greek"/>
      <family val="2"/>
      <charset val="161"/>
    </font>
    <font>
      <b/>
      <sz val="10"/>
      <name val="Tahoma"/>
      <family val="2"/>
      <charset val="161"/>
    </font>
    <font>
      <sz val="8"/>
      <name val="Arial Greek"/>
      <family val="2"/>
      <charset val="161"/>
    </font>
    <font>
      <sz val="10"/>
      <name val="Tahoma"/>
      <family val="2"/>
      <charset val="161"/>
    </font>
    <font>
      <sz val="8"/>
      <name val="Tahoma"/>
      <family val="2"/>
      <charset val="161"/>
    </font>
    <font>
      <strike/>
      <sz val="9"/>
      <name val="Times New Roman"/>
      <family val="1"/>
      <charset val="16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Greek"/>
      <charset val="161"/>
    </font>
    <font>
      <vertAlign val="superscript"/>
      <sz val="10"/>
      <name val="Tahoma"/>
      <family val="2"/>
      <charset val="161"/>
    </font>
    <font>
      <b/>
      <vertAlign val="superscript"/>
      <sz val="10"/>
      <name val="Tahoma"/>
      <family val="2"/>
      <charset val="161"/>
    </font>
    <font>
      <sz val="12"/>
      <name val="Times New Roman"/>
      <family val="1"/>
    </font>
    <font>
      <b/>
      <sz val="14"/>
      <name val="Tahoma"/>
      <family val="2"/>
      <charset val="161"/>
    </font>
    <font>
      <b/>
      <sz val="12"/>
      <name val="Tahoma"/>
      <family val="2"/>
      <charset val="161"/>
    </font>
    <font>
      <b/>
      <u/>
      <sz val="10"/>
      <name val="Tahoma"/>
      <family val="2"/>
      <charset val="161"/>
    </font>
    <font>
      <sz val="11"/>
      <name val="Arial"/>
      <family val="2"/>
      <charset val="161"/>
    </font>
    <font>
      <b/>
      <sz val="11"/>
      <name val="Tahoma"/>
      <family val="2"/>
      <charset val="161"/>
    </font>
    <font>
      <u/>
      <sz val="10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2">
    <xf numFmtId="0" fontId="0" fillId="0" borderId="0" xfId="0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2" fillId="0" borderId="0" xfId="0" applyFont="1"/>
    <xf numFmtId="0" fontId="3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/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0" fontId="3" fillId="0" borderId="0" xfId="0" applyFont="1" applyAlignment="1">
      <alignment horizontal="left"/>
    </xf>
    <xf numFmtId="0" fontId="13" fillId="0" borderId="0" xfId="0" applyFont="1" applyAlignment="1"/>
    <xf numFmtId="0" fontId="3" fillId="0" borderId="0" xfId="0" applyFont="1" applyAlignment="1"/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14" fillId="2" borderId="2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/>
    <xf numFmtId="0" fontId="13" fillId="2" borderId="3" xfId="0" applyFont="1" applyFill="1" applyBorder="1" applyAlignment="1"/>
    <xf numFmtId="0" fontId="3" fillId="2" borderId="3" xfId="0" applyFont="1" applyFill="1" applyBorder="1" applyAlignment="1"/>
    <xf numFmtId="2" fontId="3" fillId="2" borderId="3" xfId="0" applyNumberFormat="1" applyFont="1" applyFill="1" applyBorder="1"/>
    <xf numFmtId="2" fontId="3" fillId="2" borderId="4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1" fillId="0" borderId="0" xfId="0" applyFont="1" applyFill="1"/>
    <xf numFmtId="0" fontId="1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5" xfId="0" applyNumberFormat="1" applyFont="1" applyBorder="1"/>
    <xf numFmtId="2" fontId="3" fillId="0" borderId="0" xfId="0" applyNumberFormat="1" applyFont="1" applyBorder="1"/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/>
    <xf numFmtId="0" fontId="1" fillId="0" borderId="1" xfId="0" applyFont="1" applyBorder="1"/>
    <xf numFmtId="0" fontId="15" fillId="0" borderId="0" xfId="0" applyFont="1" applyFill="1"/>
    <xf numFmtId="2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3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5" xfId="0" applyFont="1" applyFill="1" applyBorder="1"/>
    <xf numFmtId="2" fontId="3" fillId="0" borderId="0" xfId="0" applyNumberFormat="1" applyFont="1" applyFill="1" applyBorder="1"/>
    <xf numFmtId="0" fontId="3" fillId="0" borderId="1" xfId="0" applyFont="1" applyFill="1" applyBorder="1" applyAlignment="1">
      <alignment horizontal="right"/>
    </xf>
    <xf numFmtId="2" fontId="3" fillId="0" borderId="1" xfId="0" applyNumberFormat="1" applyFont="1" applyFill="1" applyBorder="1"/>
    <xf numFmtId="2" fontId="1" fillId="0" borderId="0" xfId="0" applyNumberFormat="1" applyFont="1" applyFill="1"/>
    <xf numFmtId="2" fontId="3" fillId="3" borderId="0" xfId="0" applyNumberFormat="1" applyFont="1" applyFill="1"/>
    <xf numFmtId="0" fontId="1" fillId="0" borderId="0" xfId="0" applyFont="1" applyFill="1" applyBorder="1"/>
    <xf numFmtId="2" fontId="1" fillId="0" borderId="0" xfId="0" applyNumberFormat="1" applyFont="1" applyFill="1" applyBorder="1"/>
    <xf numFmtId="0" fontId="3" fillId="0" borderId="0" xfId="0" applyFont="1" applyFill="1" applyBorder="1"/>
    <xf numFmtId="2" fontId="3" fillId="0" borderId="5" xfId="0" applyNumberFormat="1" applyFont="1" applyFill="1" applyBorder="1"/>
    <xf numFmtId="0" fontId="3" fillId="0" borderId="1" xfId="0" applyFont="1" applyFill="1" applyBorder="1"/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4" fontId="8" fillId="0" borderId="0" xfId="1" applyNumberFormat="1" applyFont="1" applyBorder="1" applyAlignment="1">
      <alignment horizontal="left"/>
    </xf>
    <xf numFmtId="4" fontId="7" fillId="0" borderId="0" xfId="0" applyNumberFormat="1" applyFont="1" applyAlignment="1"/>
    <xf numFmtId="4" fontId="7" fillId="0" borderId="0" xfId="0" applyNumberFormat="1" applyFont="1" applyAlignment="1">
      <alignment horizontal="center"/>
    </xf>
    <xf numFmtId="4" fontId="7" fillId="0" borderId="0" xfId="1" applyNumberFormat="1" applyFont="1" applyBorder="1" applyAlignment="1">
      <alignment horizontal="right"/>
    </xf>
    <xf numFmtId="4" fontId="7" fillId="0" borderId="0" xfId="1" applyNumberFormat="1" applyFont="1" applyAlignment="1">
      <alignment horizontal="center"/>
    </xf>
    <xf numFmtId="4" fontId="8" fillId="0" borderId="0" xfId="0" applyNumberFormat="1" applyFont="1"/>
    <xf numFmtId="4" fontId="7" fillId="0" borderId="0" xfId="1" applyNumberFormat="1" applyFont="1" applyFill="1" applyBorder="1" applyAlignment="1">
      <alignment horizontal="center"/>
    </xf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center"/>
    </xf>
    <xf numFmtId="4" fontId="8" fillId="0" borderId="0" xfId="1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/>
    <xf numFmtId="4" fontId="8" fillId="0" borderId="0" xfId="0" applyNumberFormat="1" applyFont="1" applyAlignment="1">
      <alignment horizontal="center"/>
    </xf>
    <xf numFmtId="4" fontId="7" fillId="0" borderId="0" xfId="0" applyNumberFormat="1" applyFont="1"/>
    <xf numFmtId="4" fontId="8" fillId="0" borderId="0" xfId="0" applyNumberFormat="1" applyFont="1" applyAlignment="1">
      <alignment horizontal="left"/>
    </xf>
    <xf numFmtId="4" fontId="7" fillId="0" borderId="0" xfId="1" applyNumberFormat="1" applyFont="1" applyBorder="1" applyAlignment="1">
      <alignment horizontal="center" vertical="center"/>
    </xf>
    <xf numFmtId="4" fontId="8" fillId="0" borderId="0" xfId="0" applyNumberFormat="1" applyFont="1" applyFill="1" applyBorder="1"/>
    <xf numFmtId="4" fontId="8" fillId="0" borderId="0" xfId="0" applyNumberFormat="1" applyFont="1" applyAlignment="1"/>
    <xf numFmtId="4" fontId="7" fillId="0" borderId="0" xfId="0" applyNumberFormat="1" applyFont="1" applyFill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left" wrapText="1"/>
    </xf>
    <xf numFmtId="4" fontId="7" fillId="0" borderId="0" xfId="1" applyNumberFormat="1" applyFont="1" applyBorder="1" applyAlignment="1">
      <alignment horizontal="center"/>
    </xf>
    <xf numFmtId="4" fontId="7" fillId="0" borderId="0" xfId="0" applyNumberFormat="1" applyFont="1" applyFill="1" applyBorder="1"/>
    <xf numFmtId="164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4" fontId="8" fillId="0" borderId="0" xfId="0" applyNumberFormat="1" applyFont="1" applyBorder="1" applyAlignment="1"/>
    <xf numFmtId="4" fontId="8" fillId="0" borderId="0" xfId="0" applyNumberFormat="1" applyFont="1" applyBorder="1"/>
    <xf numFmtId="0" fontId="1" fillId="0" borderId="0" xfId="0" applyFont="1" applyBorder="1"/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3" fillId="0" borderId="0" xfId="0" applyFont="1" applyFill="1" applyBorder="1" applyAlignment="1"/>
    <xf numFmtId="8" fontId="17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2" fontId="3" fillId="0" borderId="0" xfId="0" applyNumberFormat="1" applyFont="1" applyAlignment="1">
      <alignment horizontal="right"/>
    </xf>
    <xf numFmtId="0" fontId="18" fillId="0" borderId="0" xfId="0" applyFont="1"/>
    <xf numFmtId="0" fontId="18" fillId="0" borderId="0" xfId="0" applyFont="1" applyFill="1"/>
    <xf numFmtId="2" fontId="3" fillId="0" borderId="0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7" fillId="0" borderId="0" xfId="1" applyNumberFormat="1" applyFont="1" applyFill="1" applyBorder="1" applyAlignment="1">
      <alignment horizontal="left" vertical="center"/>
    </xf>
  </cellXfs>
  <cellStyles count="2">
    <cellStyle name="Normal_NEOPRoMEL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360680</xdr:colOff>
      <xdr:row>5</xdr:row>
      <xdr:rowOff>152400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" y="0"/>
          <a:ext cx="125222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3"/>
  <sheetViews>
    <sheetView tabSelected="1" view="pageBreakPreview" workbookViewId="0">
      <selection activeCell="F375" sqref="F375"/>
    </sheetView>
  </sheetViews>
  <sheetFormatPr defaultColWidth="9.109375" defaultRowHeight="13.2"/>
  <cols>
    <col min="1" max="1" width="4.88671875" style="12" customWidth="1"/>
    <col min="2" max="2" width="13" style="17" customWidth="1"/>
    <col min="3" max="3" width="10" style="20" customWidth="1"/>
    <col min="4" max="4" width="7.88671875" style="17" customWidth="1"/>
    <col min="5" max="5" width="10" style="17" customWidth="1"/>
    <col min="6" max="6" width="6.5546875" style="17" customWidth="1"/>
    <col min="7" max="7" width="9.109375" style="17"/>
    <col min="8" max="8" width="12.33203125" style="17" customWidth="1"/>
    <col min="9" max="9" width="11" style="17" customWidth="1"/>
    <col min="10" max="10" width="14" style="17" customWidth="1"/>
    <col min="11" max="11" width="14.88671875" style="23" bestFit="1" customWidth="1"/>
    <col min="12" max="12" width="9.109375" style="23"/>
    <col min="13" max="13" width="6.5546875" style="24" customWidth="1"/>
    <col min="14" max="16384" width="9.109375" style="17"/>
  </cols>
  <sheetData>
    <row r="1" spans="1:14">
      <c r="B1" s="1"/>
      <c r="C1" s="14"/>
      <c r="D1" s="13"/>
      <c r="E1" s="13"/>
      <c r="F1" s="13"/>
      <c r="G1" s="13"/>
      <c r="H1" s="13" t="s">
        <v>1</v>
      </c>
      <c r="I1" s="109" t="s">
        <v>105</v>
      </c>
      <c r="J1" s="15"/>
      <c r="K1" s="16"/>
      <c r="L1" s="15"/>
      <c r="M1" s="15"/>
      <c r="N1" s="13"/>
    </row>
    <row r="2" spans="1:14">
      <c r="B2" s="1"/>
      <c r="C2" s="14"/>
      <c r="D2" s="13"/>
      <c r="E2" s="13"/>
      <c r="F2" s="13"/>
      <c r="G2" s="13"/>
      <c r="H2" s="13"/>
      <c r="I2" s="109" t="s">
        <v>106</v>
      </c>
      <c r="J2" s="12"/>
      <c r="K2" s="18"/>
      <c r="L2" s="14"/>
      <c r="M2" s="14"/>
      <c r="N2" s="14"/>
    </row>
    <row r="3" spans="1:14">
      <c r="B3" s="1"/>
      <c r="C3" s="14"/>
      <c r="D3" s="13"/>
      <c r="E3" s="13"/>
      <c r="F3" s="13"/>
      <c r="G3" s="13"/>
      <c r="H3" s="13"/>
      <c r="I3" s="109" t="s">
        <v>107</v>
      </c>
      <c r="J3" s="14"/>
      <c r="K3" s="18"/>
      <c r="L3" s="14"/>
      <c r="M3" s="14"/>
      <c r="N3" s="12"/>
    </row>
    <row r="4" spans="1:14">
      <c r="B4" s="13"/>
      <c r="C4" s="14"/>
      <c r="D4" s="13"/>
      <c r="E4" s="13"/>
      <c r="F4" s="13"/>
      <c r="G4" s="13"/>
      <c r="H4" s="13"/>
      <c r="I4" s="13"/>
      <c r="J4" s="119"/>
      <c r="K4" s="119"/>
      <c r="L4" s="119"/>
      <c r="M4" s="119"/>
      <c r="N4" s="119"/>
    </row>
    <row r="5" spans="1:14">
      <c r="B5" s="13"/>
      <c r="C5" s="14"/>
      <c r="D5" s="13"/>
      <c r="E5" s="13"/>
      <c r="F5" s="13"/>
      <c r="G5" s="13"/>
      <c r="H5" s="13"/>
      <c r="I5" s="109" t="s">
        <v>108</v>
      </c>
      <c r="J5" s="14"/>
      <c r="K5" s="19"/>
      <c r="L5" s="119"/>
      <c r="M5" s="119"/>
      <c r="N5" s="119"/>
    </row>
    <row r="6" spans="1:14" ht="13.8">
      <c r="B6" s="120"/>
      <c r="C6" s="120"/>
      <c r="D6" s="120"/>
      <c r="E6" s="120"/>
      <c r="F6" s="120"/>
      <c r="G6" s="120"/>
      <c r="H6" s="13"/>
      <c r="I6" s="121" t="s">
        <v>2</v>
      </c>
      <c r="J6" s="121"/>
      <c r="K6" s="108">
        <v>39680.001082516901</v>
      </c>
      <c r="L6" s="119"/>
      <c r="M6" s="119"/>
      <c r="N6" s="119"/>
    </row>
    <row r="7" spans="1:14">
      <c r="B7" s="120" t="s">
        <v>0</v>
      </c>
      <c r="C7" s="120"/>
      <c r="D7" s="120"/>
      <c r="E7" s="120"/>
      <c r="F7" s="120"/>
      <c r="G7" s="120"/>
      <c r="H7" s="13"/>
      <c r="I7" s="13"/>
      <c r="J7" s="119"/>
      <c r="K7" s="119"/>
      <c r="L7" s="119"/>
      <c r="M7" s="119"/>
      <c r="N7" s="119"/>
    </row>
    <row r="8" spans="1:14">
      <c r="B8" s="1" t="s">
        <v>109</v>
      </c>
      <c r="C8" s="118"/>
      <c r="D8" s="118"/>
      <c r="E8" s="118"/>
      <c r="F8" s="118"/>
      <c r="G8" s="118"/>
      <c r="H8" s="13"/>
      <c r="I8" s="13"/>
      <c r="J8" s="117"/>
      <c r="K8" s="117"/>
      <c r="L8" s="117"/>
      <c r="M8" s="117"/>
      <c r="N8" s="117"/>
    </row>
    <row r="9" spans="1:14">
      <c r="B9" s="1" t="s">
        <v>297</v>
      </c>
    </row>
    <row r="10" spans="1:14">
      <c r="B10" s="13" t="s">
        <v>298</v>
      </c>
    </row>
    <row r="12" spans="1:14" ht="18" thickBot="1">
      <c r="F12" s="21" t="s">
        <v>6</v>
      </c>
      <c r="H12" s="22"/>
      <c r="I12" s="22"/>
      <c r="J12" s="22"/>
    </row>
    <row r="13" spans="1:14" ht="18" thickBot="1">
      <c r="A13" s="12" t="s">
        <v>27</v>
      </c>
      <c r="B13" s="25" t="s">
        <v>41</v>
      </c>
      <c r="C13" s="26"/>
      <c r="D13" s="27"/>
      <c r="E13" s="27"/>
      <c r="F13" s="27"/>
      <c r="G13" s="28"/>
      <c r="H13" s="29"/>
      <c r="I13" s="29"/>
      <c r="J13" s="29"/>
      <c r="K13" s="30"/>
      <c r="L13" s="31"/>
    </row>
    <row r="14" spans="1:14">
      <c r="G14" s="22"/>
      <c r="H14" s="22"/>
      <c r="I14" s="22"/>
      <c r="J14" s="22"/>
    </row>
    <row r="15" spans="1:14">
      <c r="A15" s="34" t="s">
        <v>7</v>
      </c>
      <c r="B15" s="35" t="s">
        <v>110</v>
      </c>
      <c r="C15" s="36"/>
      <c r="D15" s="37"/>
      <c r="E15" s="37"/>
      <c r="F15" s="37"/>
      <c r="G15" s="37"/>
      <c r="H15" s="37"/>
    </row>
    <row r="16" spans="1:14">
      <c r="A16" s="34"/>
      <c r="B16" s="34" t="s">
        <v>249</v>
      </c>
      <c r="C16" s="38" t="s">
        <v>111</v>
      </c>
      <c r="D16" s="37"/>
      <c r="E16" s="37"/>
      <c r="F16" s="37"/>
      <c r="G16" s="37"/>
      <c r="H16" s="37"/>
    </row>
    <row r="17" spans="1:14">
      <c r="B17" s="12"/>
    </row>
    <row r="18" spans="1:14">
      <c r="B18" s="112" t="s">
        <v>114</v>
      </c>
    </row>
    <row r="19" spans="1:14">
      <c r="B19" s="17" t="s">
        <v>112</v>
      </c>
      <c r="C19" s="17"/>
      <c r="D19" s="23">
        <v>30</v>
      </c>
      <c r="E19" s="20" t="s">
        <v>5</v>
      </c>
      <c r="I19" s="20"/>
    </row>
    <row r="20" spans="1:14">
      <c r="B20" s="17" t="s">
        <v>113</v>
      </c>
      <c r="C20" s="17"/>
      <c r="D20" s="111">
        <v>0.5</v>
      </c>
      <c r="E20" s="20" t="s">
        <v>5</v>
      </c>
      <c r="G20" s="20"/>
      <c r="I20" s="39"/>
      <c r="L20" s="4"/>
    </row>
    <row r="21" spans="1:14">
      <c r="B21" s="17" t="s">
        <v>115</v>
      </c>
      <c r="D21" s="41">
        <v>0.5</v>
      </c>
      <c r="E21" s="20" t="s">
        <v>5</v>
      </c>
      <c r="I21" s="40"/>
      <c r="K21" s="42"/>
    </row>
    <row r="22" spans="1:14" ht="14.4">
      <c r="C22" s="24" t="s">
        <v>43</v>
      </c>
      <c r="D22" s="42">
        <f>D19*D20*D21</f>
        <v>7.5</v>
      </c>
      <c r="E22" s="4" t="s">
        <v>37</v>
      </c>
      <c r="K22" s="17"/>
      <c r="L22" s="17"/>
    </row>
    <row r="23" spans="1:14" ht="13.8" thickBot="1">
      <c r="C23" s="43" t="s">
        <v>8</v>
      </c>
      <c r="D23" s="44">
        <v>0</v>
      </c>
      <c r="E23" s="45"/>
      <c r="K23" s="17"/>
      <c r="L23" s="17"/>
    </row>
    <row r="24" spans="1:14" ht="15" thickTop="1">
      <c r="C24" s="12" t="s">
        <v>28</v>
      </c>
      <c r="D24" s="19">
        <f>SUM(D22:D23)</f>
        <v>7.5</v>
      </c>
      <c r="E24" s="4" t="s">
        <v>37</v>
      </c>
      <c r="K24" s="17"/>
      <c r="L24" s="17"/>
      <c r="N24" s="19"/>
    </row>
    <row r="25" spans="1:14">
      <c r="C25" s="12"/>
      <c r="D25" s="19"/>
      <c r="E25" s="4"/>
      <c r="K25" s="17"/>
      <c r="L25" s="17"/>
      <c r="N25" s="19"/>
    </row>
    <row r="27" spans="1:14" s="49" customFormat="1">
      <c r="A27" s="34" t="s">
        <v>9</v>
      </c>
      <c r="B27" s="46" t="s">
        <v>30</v>
      </c>
      <c r="C27" s="36"/>
      <c r="D27" s="37"/>
      <c r="E27" s="37"/>
      <c r="F27" s="37"/>
      <c r="G27" s="37"/>
      <c r="H27" s="37"/>
      <c r="I27" s="37"/>
      <c r="J27" s="37"/>
      <c r="K27" s="47"/>
      <c r="L27" s="47"/>
      <c r="M27" s="48"/>
    </row>
    <row r="28" spans="1:14" s="49" customFormat="1">
      <c r="A28" s="34"/>
      <c r="B28" s="46" t="s">
        <v>34</v>
      </c>
      <c r="C28" s="36"/>
      <c r="D28" s="37"/>
      <c r="E28" s="37"/>
      <c r="F28" s="37"/>
      <c r="G28" s="37"/>
      <c r="H28" s="37"/>
      <c r="I28" s="37"/>
      <c r="J28" s="37"/>
      <c r="K28" s="47"/>
      <c r="L28" s="47"/>
      <c r="M28" s="48"/>
    </row>
    <row r="29" spans="1:14" s="49" customFormat="1">
      <c r="A29" s="34"/>
      <c r="B29" s="34" t="s">
        <v>248</v>
      </c>
      <c r="C29" s="38" t="s">
        <v>116</v>
      </c>
      <c r="D29" s="37"/>
      <c r="E29" s="37"/>
      <c r="F29" s="38" t="s">
        <v>111</v>
      </c>
      <c r="G29" s="37"/>
      <c r="H29" s="37"/>
      <c r="I29" s="37"/>
      <c r="J29" s="37"/>
      <c r="K29" s="47"/>
      <c r="L29" s="3"/>
      <c r="M29" s="48"/>
    </row>
    <row r="30" spans="1:14" s="49" customFormat="1">
      <c r="A30" s="34"/>
      <c r="B30" s="34"/>
      <c r="C30" s="36"/>
      <c r="D30" s="37"/>
      <c r="E30" s="37"/>
      <c r="F30" s="37"/>
      <c r="G30" s="37"/>
      <c r="H30" s="37"/>
      <c r="I30" s="37"/>
      <c r="J30" s="37"/>
      <c r="K30" s="47"/>
      <c r="L30" s="47"/>
      <c r="M30" s="48"/>
    </row>
    <row r="31" spans="1:14" s="49" customFormat="1">
      <c r="A31" s="34"/>
      <c r="B31" s="113" t="s">
        <v>118</v>
      </c>
      <c r="C31" s="36"/>
      <c r="D31" s="37"/>
      <c r="E31" s="50"/>
      <c r="F31" s="36"/>
      <c r="G31" s="37"/>
      <c r="H31" s="51"/>
      <c r="I31" s="37"/>
      <c r="J31" s="34"/>
      <c r="K31" s="47"/>
      <c r="L31" s="47"/>
      <c r="M31" s="48"/>
    </row>
    <row r="32" spans="1:14" s="49" customFormat="1" ht="14.4">
      <c r="A32" s="34"/>
      <c r="B32" s="37" t="s">
        <v>119</v>
      </c>
      <c r="C32" s="36"/>
      <c r="D32" s="47">
        <v>9.8000000000000007</v>
      </c>
      <c r="E32" s="4" t="s">
        <v>38</v>
      </c>
      <c r="F32" s="37"/>
      <c r="G32" s="37"/>
      <c r="H32" s="34"/>
      <c r="I32" s="37"/>
      <c r="J32" s="50"/>
      <c r="K32" s="37"/>
      <c r="L32" s="37"/>
      <c r="M32" s="48"/>
    </row>
    <row r="33" spans="1:13" s="49" customFormat="1">
      <c r="A33" s="34"/>
      <c r="B33" s="17" t="s">
        <v>115</v>
      </c>
      <c r="C33" s="37"/>
      <c r="D33" s="72">
        <v>0.1</v>
      </c>
      <c r="E33" s="20" t="s">
        <v>5</v>
      </c>
      <c r="F33" s="37"/>
      <c r="G33" s="37"/>
      <c r="H33" s="37"/>
      <c r="I33" s="60"/>
      <c r="J33" s="4"/>
      <c r="K33" s="60"/>
      <c r="L33" s="60"/>
      <c r="M33" s="48"/>
    </row>
    <row r="34" spans="1:13" s="49" customFormat="1" ht="14.4">
      <c r="A34" s="34"/>
      <c r="B34" s="37"/>
      <c r="C34" s="24" t="s">
        <v>43</v>
      </c>
      <c r="D34" s="42">
        <f>D32*D33</f>
        <v>0.98000000000000009</v>
      </c>
      <c r="E34" s="4" t="s">
        <v>37</v>
      </c>
      <c r="F34" s="37"/>
      <c r="G34" s="37"/>
      <c r="H34" s="48"/>
      <c r="I34" s="53"/>
      <c r="J34" s="4"/>
      <c r="K34" s="53"/>
      <c r="L34" s="4"/>
      <c r="M34" s="48"/>
    </row>
    <row r="35" spans="1:13" s="49" customFormat="1">
      <c r="A35" s="34"/>
      <c r="B35" s="37"/>
      <c r="C35" s="105"/>
      <c r="D35" s="42"/>
      <c r="E35" s="104"/>
      <c r="F35" s="37"/>
      <c r="G35" s="37"/>
      <c r="H35" s="48"/>
      <c r="I35" s="53"/>
      <c r="J35" s="4"/>
      <c r="K35" s="53"/>
      <c r="L35" s="4"/>
      <c r="M35" s="48"/>
    </row>
    <row r="36" spans="1:13" s="49" customFormat="1">
      <c r="A36" s="34"/>
      <c r="B36" s="113" t="s">
        <v>120</v>
      </c>
      <c r="C36" s="36"/>
      <c r="D36" s="37"/>
      <c r="E36" s="50"/>
      <c r="F36" s="37"/>
      <c r="G36" s="37"/>
      <c r="H36" s="48"/>
      <c r="I36" s="53"/>
      <c r="J36" s="4"/>
      <c r="K36" s="53"/>
      <c r="L36" s="4"/>
      <c r="M36" s="48"/>
    </row>
    <row r="37" spans="1:13" s="49" customFormat="1" ht="14.4">
      <c r="A37" s="34"/>
      <c r="B37" s="37" t="s">
        <v>119</v>
      </c>
      <c r="C37" s="36"/>
      <c r="D37" s="47">
        <v>134.22999999999999</v>
      </c>
      <c r="E37" s="4" t="s">
        <v>38</v>
      </c>
      <c r="F37" s="37"/>
      <c r="G37" s="37"/>
      <c r="H37" s="34"/>
      <c r="I37" s="60"/>
      <c r="J37" s="110"/>
      <c r="K37" s="60"/>
      <c r="L37" s="60"/>
      <c r="M37" s="48"/>
    </row>
    <row r="38" spans="1:13" s="49" customFormat="1">
      <c r="A38" s="34"/>
      <c r="B38" s="17" t="s">
        <v>115</v>
      </c>
      <c r="C38" s="37"/>
      <c r="D38" s="72">
        <v>0.1</v>
      </c>
      <c r="E38" s="20" t="s">
        <v>5</v>
      </c>
      <c r="F38" s="37"/>
      <c r="G38" s="37"/>
      <c r="H38" s="37"/>
      <c r="I38" s="60"/>
      <c r="J38" s="4"/>
      <c r="K38" s="60"/>
      <c r="L38" s="60"/>
      <c r="M38" s="48"/>
    </row>
    <row r="39" spans="1:13" s="49" customFormat="1" ht="14.4">
      <c r="A39" s="34"/>
      <c r="B39" s="37"/>
      <c r="C39" s="24" t="s">
        <v>43</v>
      </c>
      <c r="D39" s="42">
        <f>D37*D38</f>
        <v>13.423</v>
      </c>
      <c r="E39" s="4" t="s">
        <v>37</v>
      </c>
      <c r="F39" s="37"/>
      <c r="G39" s="37"/>
      <c r="H39" s="37"/>
      <c r="I39" s="60"/>
      <c r="J39" s="4"/>
      <c r="K39" s="60"/>
      <c r="L39" s="60"/>
      <c r="M39" s="48"/>
    </row>
    <row r="40" spans="1:13" s="49" customFormat="1">
      <c r="A40" s="34"/>
      <c r="B40" s="37"/>
      <c r="C40" s="24"/>
      <c r="D40" s="42"/>
      <c r="E40" s="4"/>
      <c r="F40" s="37"/>
      <c r="G40" s="37"/>
      <c r="H40" s="37"/>
      <c r="I40" s="60"/>
      <c r="J40" s="4"/>
      <c r="K40" s="60"/>
      <c r="L40" s="60"/>
      <c r="M40" s="48"/>
    </row>
    <row r="41" spans="1:13" s="49" customFormat="1">
      <c r="A41" s="34"/>
      <c r="B41" s="37"/>
      <c r="C41" s="24"/>
      <c r="D41" s="42"/>
      <c r="E41" s="4"/>
      <c r="F41" s="37"/>
      <c r="G41" s="37"/>
      <c r="H41" s="48"/>
      <c r="I41" s="53"/>
      <c r="J41" s="4"/>
      <c r="K41" s="53"/>
      <c r="L41" s="4"/>
      <c r="M41" s="48"/>
    </row>
    <row r="42" spans="1:13" s="49" customFormat="1">
      <c r="A42" s="34"/>
      <c r="B42" s="113" t="s">
        <v>121</v>
      </c>
      <c r="C42" s="24"/>
      <c r="D42" s="42"/>
      <c r="E42" s="4"/>
      <c r="F42" s="37"/>
      <c r="G42" s="37"/>
      <c r="H42" s="48"/>
      <c r="I42" s="53"/>
      <c r="J42" s="4"/>
      <c r="K42" s="53"/>
      <c r="L42" s="4"/>
      <c r="M42" s="48"/>
    </row>
    <row r="43" spans="1:13" s="49" customFormat="1" ht="14.4">
      <c r="A43" s="34"/>
      <c r="B43" s="37" t="s">
        <v>190</v>
      </c>
      <c r="C43" s="24"/>
      <c r="D43" s="42">
        <f>0.5*0.5</f>
        <v>0.25</v>
      </c>
      <c r="E43" s="4" t="s">
        <v>38</v>
      </c>
      <c r="F43" s="37"/>
      <c r="G43" s="37"/>
      <c r="H43" s="48"/>
      <c r="I43" s="53"/>
      <c r="J43" s="4"/>
      <c r="K43" s="53"/>
      <c r="L43" s="4"/>
      <c r="M43" s="48"/>
    </row>
    <row r="44" spans="1:13" s="49" customFormat="1" ht="14.4">
      <c r="A44" s="34"/>
      <c r="B44" s="17" t="s">
        <v>123</v>
      </c>
      <c r="C44" s="37"/>
      <c r="D44" s="42">
        <v>0.45</v>
      </c>
      <c r="E44" s="4" t="s">
        <v>38</v>
      </c>
      <c r="F44" s="37"/>
      <c r="G44" s="37"/>
      <c r="H44" s="48"/>
      <c r="I44" s="53"/>
      <c r="J44" s="4"/>
      <c r="K44" s="53"/>
      <c r="L44" s="4"/>
      <c r="M44" s="48"/>
    </row>
    <row r="45" spans="1:13" s="49" customFormat="1" ht="13.5" customHeight="1">
      <c r="A45" s="34"/>
      <c r="B45" s="17" t="s">
        <v>122</v>
      </c>
      <c r="C45" s="37"/>
      <c r="D45" s="71">
        <v>8</v>
      </c>
      <c r="E45" s="20"/>
      <c r="F45" s="37"/>
      <c r="G45" s="37"/>
      <c r="H45" s="48"/>
      <c r="I45" s="53"/>
      <c r="J45" s="4"/>
      <c r="K45" s="53"/>
      <c r="L45" s="4"/>
      <c r="M45" s="48"/>
    </row>
    <row r="46" spans="1:13" s="49" customFormat="1" ht="14.4">
      <c r="A46" s="34"/>
      <c r="B46" s="37"/>
      <c r="C46" s="24" t="s">
        <v>43</v>
      </c>
      <c r="D46" s="42">
        <f>D43*D45*D44</f>
        <v>0.9</v>
      </c>
      <c r="E46" s="4" t="s">
        <v>37</v>
      </c>
      <c r="F46" s="37"/>
      <c r="G46" s="37"/>
      <c r="H46" s="48"/>
      <c r="I46" s="53"/>
      <c r="J46" s="4"/>
      <c r="K46" s="53"/>
      <c r="L46" s="4"/>
      <c r="M46" s="48"/>
    </row>
    <row r="47" spans="1:13" s="49" customFormat="1">
      <c r="A47" s="34"/>
      <c r="B47" s="37"/>
      <c r="C47" s="24"/>
      <c r="D47" s="42"/>
      <c r="E47" s="4"/>
      <c r="F47" s="37"/>
      <c r="G47" s="37"/>
      <c r="H47" s="48"/>
      <c r="I47" s="53"/>
      <c r="J47" s="4"/>
      <c r="K47" s="53"/>
      <c r="L47" s="4"/>
      <c r="M47" s="48"/>
    </row>
    <row r="48" spans="1:13" s="49" customFormat="1" ht="13.8" thickBot="1">
      <c r="A48" s="34"/>
      <c r="B48" s="37"/>
      <c r="C48" s="43" t="s">
        <v>8</v>
      </c>
      <c r="D48" s="44">
        <v>0</v>
      </c>
      <c r="E48" s="45"/>
      <c r="F48" s="37"/>
      <c r="G48" s="37"/>
      <c r="H48" s="37"/>
      <c r="I48" s="60"/>
      <c r="J48" s="32"/>
      <c r="K48" s="53"/>
      <c r="L48" s="60"/>
      <c r="M48" s="48"/>
    </row>
    <row r="49" spans="1:14" s="49" customFormat="1" ht="15" thickTop="1">
      <c r="A49" s="34"/>
      <c r="B49" s="37"/>
      <c r="C49" s="12" t="s">
        <v>28</v>
      </c>
      <c r="D49" s="19">
        <f>D34+D39+D48+D46</f>
        <v>15.303000000000001</v>
      </c>
      <c r="E49" s="4" t="s">
        <v>37</v>
      </c>
      <c r="F49" s="37"/>
      <c r="G49" s="37"/>
      <c r="H49" s="37"/>
      <c r="I49" s="60"/>
      <c r="J49" s="32"/>
      <c r="K49" s="53"/>
      <c r="L49" s="58"/>
      <c r="M49" s="48"/>
    </row>
    <row r="50" spans="1:14" s="49" customFormat="1">
      <c r="A50" s="34"/>
      <c r="B50" s="37"/>
      <c r="C50" s="36"/>
      <c r="D50" s="37"/>
      <c r="E50" s="37"/>
      <c r="F50" s="37"/>
      <c r="G50" s="37"/>
      <c r="H50" s="37"/>
      <c r="I50" s="60"/>
      <c r="J50" s="58"/>
      <c r="K50" s="59"/>
      <c r="L50" s="5"/>
      <c r="M50" s="48"/>
      <c r="N50" s="57"/>
    </row>
    <row r="51" spans="1:14" s="49" customFormat="1">
      <c r="A51" s="34"/>
      <c r="B51" s="37"/>
      <c r="C51" s="36"/>
      <c r="D51" s="37"/>
      <c r="E51" s="37"/>
      <c r="F51" s="37"/>
      <c r="G51" s="37"/>
      <c r="H51" s="37"/>
      <c r="I51" s="60"/>
      <c r="J51" s="58"/>
      <c r="K51" s="59"/>
      <c r="L51" s="5"/>
      <c r="M51" s="48"/>
      <c r="N51" s="57"/>
    </row>
    <row r="52" spans="1:14" s="49" customFormat="1">
      <c r="A52" s="34" t="s">
        <v>45</v>
      </c>
      <c r="B52" s="46" t="s">
        <v>124</v>
      </c>
      <c r="C52" s="36"/>
      <c r="D52" s="37"/>
      <c r="E52" s="37"/>
      <c r="F52" s="37"/>
      <c r="G52" s="37"/>
      <c r="H52" s="37"/>
      <c r="I52" s="60"/>
      <c r="J52" s="58"/>
      <c r="K52" s="59"/>
      <c r="L52" s="5"/>
      <c r="M52" s="48"/>
      <c r="N52" s="57"/>
    </row>
    <row r="53" spans="1:14" s="49" customFormat="1">
      <c r="A53" s="34"/>
      <c r="B53" s="34" t="s">
        <v>247</v>
      </c>
      <c r="C53" s="38" t="s">
        <v>111</v>
      </c>
      <c r="D53" s="37"/>
      <c r="E53" s="37"/>
      <c r="F53" s="38"/>
      <c r="G53" s="37"/>
      <c r="H53" s="37"/>
      <c r="I53" s="60"/>
      <c r="J53" s="58"/>
      <c r="K53" s="59"/>
      <c r="L53" s="5"/>
      <c r="M53" s="48"/>
      <c r="N53" s="57"/>
    </row>
    <row r="54" spans="1:14" s="49" customFormat="1">
      <c r="A54" s="34"/>
      <c r="B54" s="37"/>
      <c r="C54" s="36"/>
      <c r="D54" s="37"/>
      <c r="E54" s="37"/>
      <c r="F54" s="37"/>
      <c r="G54" s="37"/>
      <c r="H54" s="37"/>
      <c r="I54" s="60"/>
      <c r="J54" s="58"/>
      <c r="K54" s="59"/>
      <c r="L54" s="5"/>
      <c r="M54" s="48"/>
      <c r="N54" s="57"/>
    </row>
    <row r="55" spans="1:14" s="49" customFormat="1">
      <c r="A55" s="34"/>
      <c r="B55" s="112" t="s">
        <v>114</v>
      </c>
      <c r="C55" s="20"/>
      <c r="D55" s="17"/>
      <c r="E55" s="17"/>
      <c r="F55" s="37"/>
      <c r="G55" s="37"/>
      <c r="H55" s="37"/>
      <c r="I55" s="60"/>
      <c r="J55" s="58"/>
      <c r="K55" s="59"/>
      <c r="L55" s="5"/>
      <c r="M55" s="48"/>
      <c r="N55" s="57"/>
    </row>
    <row r="56" spans="1:14" s="49" customFormat="1">
      <c r="A56" s="34"/>
      <c r="B56" s="17" t="s">
        <v>112</v>
      </c>
      <c r="C56" s="17"/>
      <c r="D56" s="23">
        <v>30</v>
      </c>
      <c r="E56" s="20" t="s">
        <v>5</v>
      </c>
      <c r="F56" s="37"/>
      <c r="G56" s="37"/>
      <c r="H56" s="37"/>
      <c r="I56" s="60"/>
      <c r="J56" s="58"/>
      <c r="K56" s="59"/>
      <c r="L56" s="5"/>
      <c r="M56" s="48"/>
      <c r="N56" s="57"/>
    </row>
    <row r="57" spans="1:14" s="49" customFormat="1">
      <c r="A57" s="34"/>
      <c r="B57" s="17" t="s">
        <v>113</v>
      </c>
      <c r="C57" s="17"/>
      <c r="D57" s="111">
        <v>0.5</v>
      </c>
      <c r="E57" s="20" t="s">
        <v>5</v>
      </c>
      <c r="F57" s="37"/>
      <c r="G57" s="37"/>
      <c r="H57" s="37"/>
      <c r="I57" s="60"/>
      <c r="J57" s="58"/>
      <c r="K57" s="59"/>
      <c r="L57" s="5"/>
      <c r="M57" s="48"/>
      <c r="N57" s="57"/>
    </row>
    <row r="58" spans="1:14" s="49" customFormat="1">
      <c r="A58" s="34"/>
      <c r="B58" s="17" t="s">
        <v>125</v>
      </c>
      <c r="C58" s="20"/>
      <c r="D58" s="41">
        <v>0.05</v>
      </c>
      <c r="E58" s="20" t="s">
        <v>5</v>
      </c>
      <c r="F58" s="37"/>
      <c r="G58" s="37"/>
      <c r="H58" s="37"/>
      <c r="I58" s="60"/>
      <c r="J58" s="58"/>
      <c r="K58" s="59"/>
      <c r="L58" s="5"/>
      <c r="M58" s="48"/>
      <c r="N58" s="57"/>
    </row>
    <row r="59" spans="1:14" s="49" customFormat="1" ht="14.4">
      <c r="A59" s="34"/>
      <c r="B59" s="17"/>
      <c r="C59" s="24" t="s">
        <v>43</v>
      </c>
      <c r="D59" s="42">
        <f>D56*D57*D58</f>
        <v>0.75</v>
      </c>
      <c r="E59" s="4" t="s">
        <v>37</v>
      </c>
      <c r="F59" s="37"/>
      <c r="G59" s="37"/>
      <c r="H59" s="37"/>
      <c r="I59" s="60"/>
      <c r="J59" s="58"/>
      <c r="K59" s="59"/>
      <c r="L59" s="5"/>
      <c r="M59" s="48"/>
      <c r="N59" s="57"/>
    </row>
    <row r="60" spans="1:14" s="49" customFormat="1">
      <c r="A60" s="34"/>
      <c r="B60" s="37"/>
      <c r="C60" s="36"/>
      <c r="D60" s="37"/>
      <c r="E60" s="37"/>
      <c r="F60" s="37"/>
      <c r="G60" s="37"/>
      <c r="H60" s="37"/>
      <c r="I60" s="60"/>
      <c r="J60" s="58"/>
      <c r="K60" s="59"/>
      <c r="L60" s="5"/>
      <c r="M60" s="48"/>
      <c r="N60" s="57"/>
    </row>
    <row r="61" spans="1:14" s="49" customFormat="1">
      <c r="A61" s="34"/>
      <c r="B61" s="113" t="s">
        <v>126</v>
      </c>
      <c r="C61" s="36"/>
      <c r="D61" s="37"/>
      <c r="E61" s="37"/>
      <c r="F61" s="37"/>
      <c r="G61" s="37"/>
      <c r="H61" s="37"/>
      <c r="I61" s="60"/>
      <c r="J61" s="58"/>
      <c r="K61" s="59"/>
      <c r="L61" s="5"/>
      <c r="M61" s="48"/>
      <c r="N61" s="57"/>
    </row>
    <row r="62" spans="1:14" s="49" customFormat="1" ht="14.4">
      <c r="A62" s="34"/>
      <c r="B62" s="37" t="s">
        <v>127</v>
      </c>
      <c r="C62" s="36"/>
      <c r="D62" s="47">
        <f>D32</f>
        <v>9.8000000000000007</v>
      </c>
      <c r="E62" s="4" t="s">
        <v>38</v>
      </c>
      <c r="F62" s="37"/>
      <c r="G62" s="37"/>
      <c r="H62" s="37"/>
      <c r="I62" s="60"/>
      <c r="J62" s="58"/>
      <c r="K62" s="59"/>
      <c r="L62" s="5"/>
      <c r="M62" s="48"/>
      <c r="N62" s="57"/>
    </row>
    <row r="63" spans="1:14" s="49" customFormat="1" ht="14.4">
      <c r="A63" s="34"/>
      <c r="B63" s="37" t="s">
        <v>128</v>
      </c>
      <c r="C63" s="36"/>
      <c r="D63" s="61">
        <f>D37</f>
        <v>134.22999999999999</v>
      </c>
      <c r="E63" s="4" t="s">
        <v>38</v>
      </c>
      <c r="F63" s="37"/>
      <c r="G63" s="37"/>
      <c r="H63" s="37"/>
      <c r="I63" s="60"/>
      <c r="J63" s="58"/>
      <c r="K63" s="59"/>
      <c r="L63" s="5"/>
      <c r="M63" s="48"/>
      <c r="N63" s="57"/>
    </row>
    <row r="64" spans="1:14" s="49" customFormat="1" ht="14.4">
      <c r="A64" s="34"/>
      <c r="B64" s="37" t="s">
        <v>129</v>
      </c>
      <c r="C64" s="36"/>
      <c r="D64" s="37">
        <f>SUM(D62:D63)</f>
        <v>144.03</v>
      </c>
      <c r="E64" s="4" t="s">
        <v>38</v>
      </c>
      <c r="F64" s="37"/>
      <c r="G64" s="37"/>
      <c r="H64" s="37"/>
      <c r="I64" s="60"/>
      <c r="J64" s="58"/>
      <c r="K64" s="59"/>
      <c r="L64" s="5"/>
      <c r="M64" s="48"/>
      <c r="N64" s="57"/>
    </row>
    <row r="65" spans="1:14" s="49" customFormat="1">
      <c r="A65" s="34"/>
      <c r="B65" s="17" t="s">
        <v>125</v>
      </c>
      <c r="C65" s="20"/>
      <c r="D65" s="41">
        <v>0.05</v>
      </c>
      <c r="E65" s="20" t="s">
        <v>5</v>
      </c>
      <c r="F65" s="37"/>
      <c r="G65" s="37"/>
      <c r="H65" s="37"/>
      <c r="I65" s="60"/>
      <c r="J65" s="58"/>
      <c r="K65" s="59"/>
      <c r="L65" s="5"/>
      <c r="M65" s="48"/>
      <c r="N65" s="57"/>
    </row>
    <row r="66" spans="1:14" s="49" customFormat="1" ht="14.4">
      <c r="A66" s="34"/>
      <c r="B66" s="17"/>
      <c r="C66" s="24" t="s">
        <v>43</v>
      </c>
      <c r="D66" s="42">
        <f>D64*D65</f>
        <v>7.2015000000000002</v>
      </c>
      <c r="E66" s="4" t="s">
        <v>37</v>
      </c>
      <c r="F66" s="37"/>
      <c r="G66" s="37"/>
      <c r="H66" s="37"/>
      <c r="I66" s="60"/>
      <c r="J66" s="58"/>
      <c r="K66" s="59"/>
      <c r="L66" s="5"/>
      <c r="M66" s="48"/>
      <c r="N66" s="57"/>
    </row>
    <row r="67" spans="1:14" s="49" customFormat="1">
      <c r="A67" s="34"/>
      <c r="B67" s="37"/>
      <c r="C67" s="36"/>
      <c r="D67" s="37"/>
      <c r="E67" s="37"/>
      <c r="F67" s="37"/>
      <c r="G67" s="37"/>
      <c r="H67" s="37"/>
      <c r="I67" s="60"/>
      <c r="J67" s="58"/>
      <c r="K67" s="59"/>
      <c r="L67" s="5"/>
      <c r="M67" s="48"/>
      <c r="N67" s="57"/>
    </row>
    <row r="68" spans="1:14" s="49" customFormat="1">
      <c r="A68" s="34"/>
      <c r="B68" s="37"/>
      <c r="C68" s="36"/>
      <c r="D68" s="37"/>
      <c r="E68" s="37"/>
      <c r="F68" s="37"/>
      <c r="G68" s="37"/>
      <c r="H68" s="37"/>
      <c r="I68" s="60"/>
      <c r="J68" s="58"/>
      <c r="K68" s="59"/>
      <c r="L68" s="5"/>
      <c r="M68" s="48"/>
      <c r="N68" s="57"/>
    </row>
    <row r="69" spans="1:14" s="49" customFormat="1" ht="12" customHeight="1">
      <c r="A69" s="34"/>
      <c r="B69" s="113" t="s">
        <v>121</v>
      </c>
      <c r="C69" s="24"/>
      <c r="D69" s="42"/>
      <c r="E69" s="4"/>
      <c r="F69" s="37"/>
      <c r="G69" s="37"/>
      <c r="H69" s="37"/>
      <c r="I69" s="60"/>
      <c r="J69" s="58"/>
      <c r="K69" s="59"/>
      <c r="L69" s="5"/>
      <c r="M69" s="48"/>
      <c r="N69" s="57"/>
    </row>
    <row r="70" spans="1:14" s="49" customFormat="1" ht="14.4">
      <c r="A70" s="34"/>
      <c r="B70" s="37" t="s">
        <v>119</v>
      </c>
      <c r="C70" s="24"/>
      <c r="D70" s="42">
        <f>0.5*0.5</f>
        <v>0.25</v>
      </c>
      <c r="E70" s="4" t="s">
        <v>38</v>
      </c>
      <c r="F70" s="37"/>
      <c r="G70" s="37"/>
      <c r="H70" s="37"/>
      <c r="I70" s="60"/>
      <c r="J70" s="58"/>
      <c r="K70" s="59"/>
      <c r="L70" s="5"/>
      <c r="M70" s="48"/>
      <c r="N70" s="57"/>
    </row>
    <row r="71" spans="1:14" s="49" customFormat="1">
      <c r="A71" s="34"/>
      <c r="B71" s="17" t="s">
        <v>125</v>
      </c>
      <c r="C71" s="36"/>
      <c r="D71" s="37">
        <v>0.05</v>
      </c>
      <c r="E71" s="20" t="s">
        <v>5</v>
      </c>
      <c r="F71" s="37"/>
      <c r="G71" s="37"/>
      <c r="H71" s="37"/>
      <c r="I71" s="60"/>
      <c r="J71" s="58"/>
      <c r="K71" s="59"/>
      <c r="L71" s="5"/>
      <c r="M71" s="48"/>
      <c r="N71" s="57"/>
    </row>
    <row r="72" spans="1:14" s="49" customFormat="1">
      <c r="A72" s="34"/>
      <c r="B72" s="17" t="s">
        <v>122</v>
      </c>
      <c r="C72" s="37"/>
      <c r="D72" s="71">
        <v>8</v>
      </c>
      <c r="E72" s="20"/>
      <c r="F72" s="37"/>
      <c r="G72" s="37"/>
      <c r="H72" s="37"/>
      <c r="I72" s="60"/>
      <c r="J72" s="58"/>
      <c r="K72" s="59"/>
      <c r="L72" s="5"/>
      <c r="M72" s="48"/>
      <c r="N72" s="57"/>
    </row>
    <row r="73" spans="1:14" s="49" customFormat="1" ht="14.4">
      <c r="A73" s="34"/>
      <c r="B73" s="37"/>
      <c r="C73" s="24" t="s">
        <v>43</v>
      </c>
      <c r="D73" s="42">
        <f>D70*D72*D71</f>
        <v>0.1</v>
      </c>
      <c r="E73" s="4" t="s">
        <v>37</v>
      </c>
      <c r="F73" s="37"/>
      <c r="G73" s="37"/>
      <c r="H73" s="37"/>
      <c r="I73" s="37"/>
      <c r="J73" s="34"/>
      <c r="K73" s="56"/>
      <c r="L73" s="4"/>
      <c r="M73" s="48"/>
      <c r="N73" s="57"/>
    </row>
    <row r="74" spans="1:14" s="49" customFormat="1">
      <c r="A74" s="34"/>
      <c r="B74" s="37"/>
      <c r="C74" s="24"/>
      <c r="D74" s="42"/>
      <c r="E74" s="4"/>
      <c r="F74" s="37"/>
      <c r="G74" s="37"/>
      <c r="H74" s="37"/>
      <c r="I74" s="37"/>
      <c r="J74" s="34"/>
      <c r="K74" s="56"/>
      <c r="L74" s="4"/>
      <c r="M74" s="48"/>
      <c r="N74" s="57"/>
    </row>
    <row r="75" spans="1:14" s="49" customFormat="1" ht="13.8" thickBot="1">
      <c r="A75" s="34"/>
      <c r="B75" s="37"/>
      <c r="C75" s="43" t="s">
        <v>8</v>
      </c>
      <c r="D75" s="44">
        <v>0</v>
      </c>
      <c r="E75" s="45"/>
      <c r="F75" s="37"/>
      <c r="G75" s="37"/>
      <c r="H75" s="37"/>
      <c r="I75" s="37"/>
      <c r="J75" s="34"/>
      <c r="K75" s="56"/>
      <c r="L75" s="4"/>
      <c r="M75" s="48"/>
      <c r="N75" s="57"/>
    </row>
    <row r="76" spans="1:14" s="37" customFormat="1" ht="15" thickTop="1">
      <c r="A76" s="34"/>
      <c r="C76" s="12" t="s">
        <v>28</v>
      </c>
      <c r="D76" s="19">
        <f>D59+D66+D75+D73</f>
        <v>8.0515000000000008</v>
      </c>
      <c r="E76" s="4" t="s">
        <v>37</v>
      </c>
      <c r="J76" s="34"/>
      <c r="K76" s="56"/>
      <c r="L76" s="56"/>
      <c r="M76" s="48"/>
      <c r="N76" s="47"/>
    </row>
    <row r="77" spans="1:14" s="37" customFormat="1">
      <c r="A77" s="34"/>
      <c r="C77" s="12"/>
      <c r="D77" s="19"/>
      <c r="E77" s="4"/>
      <c r="J77" s="34"/>
      <c r="K77" s="56"/>
      <c r="L77" s="56"/>
      <c r="M77" s="48"/>
      <c r="N77" s="47"/>
    </row>
    <row r="78" spans="1:14" s="37" customFormat="1">
      <c r="A78" s="34"/>
      <c r="C78" s="12"/>
      <c r="D78" s="19"/>
      <c r="E78" s="4"/>
      <c r="J78" s="34"/>
      <c r="K78" s="56"/>
      <c r="L78" s="56"/>
      <c r="M78" s="48"/>
      <c r="N78" s="47"/>
    </row>
    <row r="79" spans="1:14" s="37" customFormat="1">
      <c r="A79" s="34" t="s">
        <v>10</v>
      </c>
      <c r="B79" s="46" t="s">
        <v>100</v>
      </c>
      <c r="C79" s="36"/>
      <c r="D79" s="19"/>
      <c r="E79" s="4"/>
      <c r="J79" s="34"/>
      <c r="K79" s="56"/>
      <c r="L79" s="56"/>
      <c r="M79" s="48"/>
      <c r="N79" s="47"/>
    </row>
    <row r="80" spans="1:14" s="37" customFormat="1">
      <c r="A80" s="34"/>
      <c r="B80" s="34" t="s">
        <v>246</v>
      </c>
      <c r="C80" s="38" t="s">
        <v>111</v>
      </c>
      <c r="D80" s="19"/>
      <c r="E80" s="4"/>
      <c r="J80" s="34"/>
      <c r="K80" s="56"/>
      <c r="L80" s="56"/>
      <c r="M80" s="48"/>
      <c r="N80" s="47"/>
    </row>
    <row r="81" spans="1:14" s="37" customFormat="1">
      <c r="A81" s="34"/>
      <c r="C81" s="12"/>
      <c r="D81" s="19"/>
      <c r="E81" s="4"/>
      <c r="J81" s="34"/>
      <c r="K81" s="56"/>
      <c r="L81" s="56"/>
      <c r="M81" s="48"/>
      <c r="N81" s="47"/>
    </row>
    <row r="82" spans="1:14" s="37" customFormat="1">
      <c r="A82" s="34"/>
      <c r="B82" s="112" t="s">
        <v>114</v>
      </c>
      <c r="C82" s="20"/>
      <c r="D82" s="17"/>
      <c r="E82" s="17"/>
      <c r="J82" s="34"/>
      <c r="K82" s="56"/>
      <c r="L82" s="56"/>
      <c r="M82" s="48"/>
      <c r="N82" s="47"/>
    </row>
    <row r="83" spans="1:14" s="37" customFormat="1">
      <c r="A83" s="34"/>
      <c r="B83" s="17" t="s">
        <v>112</v>
      </c>
      <c r="C83" s="17"/>
      <c r="D83" s="23">
        <v>30</v>
      </c>
      <c r="E83" s="20" t="s">
        <v>5</v>
      </c>
      <c r="J83" s="34"/>
      <c r="K83" s="56"/>
      <c r="L83" s="56"/>
      <c r="M83" s="48"/>
      <c r="N83" s="47"/>
    </row>
    <row r="84" spans="1:14" s="37" customFormat="1">
      <c r="A84" s="34"/>
      <c r="B84" s="17" t="s">
        <v>113</v>
      </c>
      <c r="C84" s="20"/>
      <c r="D84" s="41">
        <v>0.5</v>
      </c>
      <c r="E84" s="20" t="s">
        <v>5</v>
      </c>
      <c r="J84" s="34"/>
      <c r="K84" s="56"/>
      <c r="L84" s="56"/>
      <c r="M84" s="48"/>
      <c r="N84" s="47"/>
    </row>
    <row r="85" spans="1:14" s="37" customFormat="1">
      <c r="A85" s="34"/>
      <c r="B85" s="17"/>
      <c r="C85" s="24" t="s">
        <v>130</v>
      </c>
      <c r="D85" s="42">
        <f>(D83+D84)*2</f>
        <v>61</v>
      </c>
      <c r="E85" s="4" t="s">
        <v>5</v>
      </c>
      <c r="J85" s="34"/>
      <c r="K85" s="56"/>
      <c r="L85" s="56"/>
      <c r="M85" s="48"/>
      <c r="N85" s="47"/>
    </row>
    <row r="86" spans="1:14" s="37" customFormat="1">
      <c r="A86" s="34"/>
      <c r="C86" s="36"/>
      <c r="J86" s="34"/>
      <c r="K86" s="56"/>
      <c r="L86" s="56"/>
      <c r="M86" s="48"/>
      <c r="N86" s="47"/>
    </row>
    <row r="87" spans="1:14" s="37" customFormat="1">
      <c r="A87" s="34"/>
      <c r="B87" s="113" t="s">
        <v>126</v>
      </c>
      <c r="C87" s="36"/>
      <c r="J87" s="34"/>
      <c r="K87" s="56"/>
      <c r="L87" s="56"/>
      <c r="M87" s="48"/>
      <c r="N87" s="47"/>
    </row>
    <row r="88" spans="1:14" s="37" customFormat="1">
      <c r="A88" s="34"/>
      <c r="B88" s="37" t="s">
        <v>131</v>
      </c>
      <c r="C88" s="36"/>
      <c r="D88" s="47">
        <v>29.4</v>
      </c>
      <c r="E88" s="4" t="s">
        <v>5</v>
      </c>
      <c r="J88" s="34"/>
      <c r="K88" s="56"/>
      <c r="L88" s="56"/>
      <c r="M88" s="48"/>
      <c r="N88" s="47"/>
    </row>
    <row r="89" spans="1:14" s="37" customFormat="1">
      <c r="A89" s="34"/>
      <c r="B89" s="37" t="s">
        <v>132</v>
      </c>
      <c r="C89" s="36"/>
      <c r="D89" s="61">
        <v>62.4</v>
      </c>
      <c r="E89" s="4" t="s">
        <v>5</v>
      </c>
      <c r="J89" s="34"/>
      <c r="K89" s="56"/>
      <c r="L89" s="56"/>
      <c r="M89" s="48"/>
      <c r="N89" s="47"/>
    </row>
    <row r="90" spans="1:14" s="37" customFormat="1">
      <c r="A90" s="34"/>
      <c r="B90" s="37" t="s">
        <v>129</v>
      </c>
      <c r="C90" s="36"/>
      <c r="D90" s="47">
        <f>SUM(D88:D89)</f>
        <v>91.8</v>
      </c>
      <c r="E90" s="4" t="s">
        <v>5</v>
      </c>
      <c r="J90" s="34"/>
      <c r="K90" s="56"/>
      <c r="L90" s="56"/>
      <c r="M90" s="48"/>
      <c r="N90" s="47"/>
    </row>
    <row r="91" spans="1:14" s="37" customFormat="1">
      <c r="A91" s="34"/>
      <c r="C91" s="36"/>
      <c r="J91" s="34"/>
      <c r="K91" s="56"/>
      <c r="L91" s="56"/>
      <c r="M91" s="48"/>
      <c r="N91" s="47"/>
    </row>
    <row r="92" spans="1:14" s="37" customFormat="1">
      <c r="A92" s="34"/>
      <c r="B92" s="113" t="s">
        <v>121</v>
      </c>
      <c r="C92" s="24"/>
      <c r="D92" s="42"/>
      <c r="E92" s="4"/>
      <c r="J92" s="34"/>
      <c r="K92" s="56"/>
      <c r="L92" s="56"/>
      <c r="M92" s="48"/>
      <c r="N92" s="47"/>
    </row>
    <row r="93" spans="1:14" s="37" customFormat="1">
      <c r="A93" s="34"/>
      <c r="B93" s="37" t="s">
        <v>191</v>
      </c>
      <c r="C93" s="24"/>
      <c r="D93" s="42">
        <f>0.5*4</f>
        <v>2</v>
      </c>
      <c r="E93" s="4" t="s">
        <v>5</v>
      </c>
      <c r="J93" s="34"/>
      <c r="K93" s="56"/>
      <c r="L93" s="56"/>
      <c r="M93" s="48"/>
      <c r="N93" s="47"/>
    </row>
    <row r="94" spans="1:14" s="37" customFormat="1">
      <c r="A94" s="34"/>
      <c r="B94" s="17" t="s">
        <v>122</v>
      </c>
      <c r="D94" s="71">
        <v>8</v>
      </c>
      <c r="E94" s="20"/>
      <c r="J94" s="34"/>
      <c r="K94" s="56"/>
      <c r="L94" s="56"/>
      <c r="M94" s="48"/>
      <c r="N94" s="47"/>
    </row>
    <row r="95" spans="1:14" s="37" customFormat="1">
      <c r="A95" s="34"/>
      <c r="C95" s="24" t="s">
        <v>43</v>
      </c>
      <c r="D95" s="42">
        <f>D93*D94</f>
        <v>16</v>
      </c>
      <c r="E95" s="4" t="s">
        <v>5</v>
      </c>
      <c r="J95" s="34"/>
      <c r="K95" s="56"/>
      <c r="L95" s="56"/>
      <c r="M95" s="48"/>
      <c r="N95" s="47"/>
    </row>
    <row r="96" spans="1:14" s="37" customFormat="1">
      <c r="A96" s="34"/>
      <c r="C96" s="24"/>
      <c r="D96" s="42"/>
      <c r="E96" s="4"/>
      <c r="J96" s="34"/>
      <c r="K96" s="56"/>
      <c r="L96" s="56"/>
      <c r="M96" s="48"/>
      <c r="N96" s="47"/>
    </row>
    <row r="97" spans="1:14" s="37" customFormat="1" ht="13.8" thickBot="1">
      <c r="A97" s="34"/>
      <c r="C97" s="43" t="s">
        <v>8</v>
      </c>
      <c r="D97" s="44">
        <v>0</v>
      </c>
      <c r="E97" s="45"/>
      <c r="J97" s="34"/>
      <c r="K97" s="56"/>
      <c r="L97" s="56"/>
      <c r="M97" s="48"/>
      <c r="N97" s="47"/>
    </row>
    <row r="98" spans="1:14" s="37" customFormat="1" ht="13.8" thickTop="1">
      <c r="A98" s="34"/>
      <c r="C98" s="12" t="s">
        <v>28</v>
      </c>
      <c r="D98" s="19">
        <f>D85+D97+D95+D90</f>
        <v>168.8</v>
      </c>
      <c r="E98" s="4" t="s">
        <v>5</v>
      </c>
      <c r="J98" s="34"/>
      <c r="K98" s="56"/>
      <c r="L98" s="56"/>
      <c r="M98" s="48"/>
      <c r="N98" s="47"/>
    </row>
    <row r="99" spans="1:14" s="37" customFormat="1">
      <c r="A99" s="34"/>
      <c r="C99" s="12"/>
      <c r="D99" s="19"/>
      <c r="E99" s="4"/>
      <c r="J99" s="34"/>
      <c r="K99" s="56"/>
      <c r="L99" s="56"/>
      <c r="M99" s="48"/>
      <c r="N99" s="47"/>
    </row>
    <row r="100" spans="1:14" s="37" customFormat="1">
      <c r="A100" s="34"/>
      <c r="C100" s="12"/>
      <c r="D100" s="19"/>
      <c r="E100" s="4"/>
      <c r="J100" s="34"/>
      <c r="K100" s="56"/>
      <c r="L100" s="56"/>
      <c r="M100" s="48"/>
      <c r="N100" s="47"/>
    </row>
    <row r="101" spans="1:14" s="37" customFormat="1">
      <c r="A101" s="34" t="s">
        <v>11</v>
      </c>
      <c r="B101" s="46" t="s">
        <v>133</v>
      </c>
      <c r="C101" s="36"/>
      <c r="D101" s="19"/>
      <c r="E101" s="4"/>
      <c r="J101" s="34"/>
      <c r="K101" s="56"/>
      <c r="L101" s="56"/>
      <c r="M101" s="48"/>
      <c r="N101" s="47"/>
    </row>
    <row r="102" spans="1:14" s="37" customFormat="1">
      <c r="A102" s="34"/>
      <c r="B102" s="34" t="s">
        <v>245</v>
      </c>
      <c r="C102" s="38"/>
      <c r="D102" s="19"/>
      <c r="E102" s="4"/>
      <c r="J102" s="34"/>
      <c r="K102" s="56"/>
      <c r="L102" s="56"/>
      <c r="M102" s="48"/>
      <c r="N102" s="47"/>
    </row>
    <row r="103" spans="1:14" s="37" customFormat="1">
      <c r="A103" s="34"/>
      <c r="C103" s="12"/>
      <c r="D103" s="19"/>
      <c r="E103" s="4"/>
      <c r="J103" s="34"/>
      <c r="K103" s="56"/>
      <c r="L103" s="56"/>
      <c r="M103" s="48"/>
      <c r="N103" s="47"/>
    </row>
    <row r="104" spans="1:14" s="37" customFormat="1">
      <c r="A104" s="34"/>
      <c r="B104" s="37" t="s">
        <v>134</v>
      </c>
      <c r="C104" s="12"/>
      <c r="D104" s="19"/>
      <c r="E104" s="4"/>
      <c r="J104" s="34"/>
      <c r="K104" s="56"/>
      <c r="L104" s="56"/>
      <c r="M104" s="48"/>
      <c r="N104" s="47"/>
    </row>
    <row r="105" spans="1:14" s="37" customFormat="1" ht="14.4">
      <c r="A105" s="34"/>
      <c r="C105" s="24" t="s">
        <v>69</v>
      </c>
      <c r="D105" s="42">
        <v>25</v>
      </c>
      <c r="E105" s="4" t="s">
        <v>38</v>
      </c>
      <c r="J105" s="34"/>
      <c r="K105" s="56"/>
      <c r="L105" s="56"/>
      <c r="M105" s="48"/>
      <c r="N105" s="47"/>
    </row>
    <row r="106" spans="1:14" s="37" customFormat="1">
      <c r="A106" s="34"/>
      <c r="C106" s="24"/>
      <c r="D106" s="42"/>
      <c r="E106" s="4"/>
      <c r="J106" s="34"/>
      <c r="K106" s="56"/>
      <c r="L106" s="56"/>
      <c r="M106" s="48"/>
      <c r="N106" s="47"/>
    </row>
    <row r="107" spans="1:14" s="37" customFormat="1" ht="13.8" thickBot="1">
      <c r="A107" s="34"/>
      <c r="C107" s="43" t="s">
        <v>8</v>
      </c>
      <c r="D107" s="44">
        <v>0</v>
      </c>
      <c r="E107" s="45"/>
      <c r="J107" s="34"/>
      <c r="K107" s="56"/>
      <c r="L107" s="56"/>
      <c r="M107" s="48"/>
      <c r="N107" s="47"/>
    </row>
    <row r="108" spans="1:14" s="37" customFormat="1" ht="15" thickTop="1">
      <c r="A108" s="34"/>
      <c r="C108" s="12" t="s">
        <v>28</v>
      </c>
      <c r="D108" s="19">
        <f>SUM(D105:D107)</f>
        <v>25</v>
      </c>
      <c r="E108" s="4" t="s">
        <v>38</v>
      </c>
      <c r="J108" s="34"/>
      <c r="K108" s="56"/>
      <c r="L108" s="56"/>
      <c r="M108" s="48"/>
      <c r="N108" s="47"/>
    </row>
    <row r="109" spans="1:14" s="37" customFormat="1">
      <c r="A109" s="34"/>
      <c r="C109" s="12"/>
      <c r="D109" s="19"/>
      <c r="E109" s="4"/>
      <c r="J109" s="34"/>
      <c r="K109" s="56"/>
      <c r="L109" s="56"/>
      <c r="M109" s="48"/>
      <c r="N109" s="47"/>
    </row>
    <row r="110" spans="1:14" s="37" customFormat="1">
      <c r="A110" s="34"/>
      <c r="C110" s="12"/>
      <c r="D110" s="19"/>
      <c r="E110" s="4"/>
      <c r="J110" s="34"/>
      <c r="K110" s="56"/>
      <c r="L110" s="56"/>
      <c r="M110" s="48"/>
      <c r="N110" s="47"/>
    </row>
    <row r="111" spans="1:14" s="37" customFormat="1">
      <c r="A111" s="34" t="s">
        <v>12</v>
      </c>
      <c r="B111" s="46" t="s">
        <v>47</v>
      </c>
      <c r="C111" s="36"/>
      <c r="K111" s="47"/>
      <c r="L111" s="47"/>
      <c r="M111" s="48"/>
    </row>
    <row r="112" spans="1:14" s="37" customFormat="1">
      <c r="A112" s="34"/>
      <c r="B112" s="46" t="s">
        <v>48</v>
      </c>
      <c r="C112" s="36"/>
      <c r="K112" s="47"/>
      <c r="L112" s="47"/>
      <c r="M112" s="48"/>
    </row>
    <row r="113" spans="1:13" s="37" customFormat="1">
      <c r="A113" s="34"/>
      <c r="B113" s="34" t="s">
        <v>244</v>
      </c>
      <c r="C113" s="38"/>
      <c r="K113" s="47"/>
      <c r="L113" s="47"/>
      <c r="M113" s="48"/>
    </row>
    <row r="114" spans="1:13" s="37" customFormat="1">
      <c r="A114" s="34"/>
      <c r="B114" s="34"/>
      <c r="C114" s="36"/>
      <c r="J114" s="34"/>
      <c r="K114" s="47"/>
      <c r="L114" s="47"/>
      <c r="M114" s="48"/>
    </row>
    <row r="115" spans="1:13" s="37" customFormat="1">
      <c r="A115" s="34"/>
      <c r="B115" s="37" t="s">
        <v>134</v>
      </c>
      <c r="C115" s="48"/>
      <c r="J115" s="34"/>
      <c r="K115" s="47"/>
      <c r="L115" s="47"/>
      <c r="M115" s="48"/>
    </row>
    <row r="116" spans="1:13" s="37" customFormat="1" ht="14.4">
      <c r="A116" s="34"/>
      <c r="C116" s="24" t="s">
        <v>69</v>
      </c>
      <c r="D116" s="42">
        <v>5</v>
      </c>
      <c r="E116" s="4" t="s">
        <v>38</v>
      </c>
      <c r="J116" s="34"/>
      <c r="K116" s="47"/>
      <c r="L116" s="47"/>
      <c r="M116" s="48"/>
    </row>
    <row r="117" spans="1:13" s="37" customFormat="1">
      <c r="A117" s="34"/>
      <c r="C117" s="24"/>
      <c r="D117" s="42"/>
      <c r="E117" s="4"/>
      <c r="J117" s="34"/>
      <c r="K117" s="47"/>
      <c r="L117" s="47"/>
      <c r="M117" s="48"/>
    </row>
    <row r="118" spans="1:13" s="37" customFormat="1" ht="13.8" thickBot="1">
      <c r="A118" s="34"/>
      <c r="C118" s="43" t="s">
        <v>8</v>
      </c>
      <c r="D118" s="44">
        <v>0</v>
      </c>
      <c r="E118" s="45"/>
      <c r="J118" s="34"/>
      <c r="K118" s="47"/>
      <c r="L118" s="47"/>
      <c r="M118" s="48"/>
    </row>
    <row r="119" spans="1:13" s="37" customFormat="1" ht="15" thickTop="1">
      <c r="A119" s="34"/>
      <c r="C119" s="12" t="s">
        <v>28</v>
      </c>
      <c r="D119" s="19">
        <f>SUM(D116:D118)</f>
        <v>5</v>
      </c>
      <c r="E119" s="4" t="s">
        <v>38</v>
      </c>
      <c r="I119" s="60"/>
      <c r="J119" s="32"/>
      <c r="K119" s="53"/>
      <c r="L119" s="4"/>
      <c r="M119" s="48"/>
    </row>
    <row r="120" spans="1:13" s="37" customFormat="1">
      <c r="A120" s="34"/>
      <c r="C120" s="12"/>
      <c r="D120" s="19"/>
      <c r="E120" s="4"/>
      <c r="I120" s="60"/>
      <c r="J120" s="32"/>
      <c r="K120" s="53"/>
      <c r="L120" s="4"/>
      <c r="M120" s="48"/>
    </row>
    <row r="121" spans="1:13" s="37" customFormat="1">
      <c r="A121" s="34"/>
      <c r="C121" s="12"/>
      <c r="D121" s="19"/>
      <c r="E121" s="4"/>
      <c r="I121" s="60"/>
      <c r="J121" s="32"/>
      <c r="K121" s="53"/>
      <c r="L121" s="4"/>
      <c r="M121" s="48"/>
    </row>
    <row r="122" spans="1:13" s="37" customFormat="1">
      <c r="A122" s="34" t="s">
        <v>13</v>
      </c>
      <c r="B122" s="46" t="s">
        <v>196</v>
      </c>
      <c r="C122" s="12"/>
      <c r="D122" s="19"/>
      <c r="E122" s="4"/>
      <c r="I122" s="60"/>
      <c r="J122" s="32"/>
      <c r="K122" s="53"/>
      <c r="L122" s="4"/>
      <c r="M122" s="48"/>
    </row>
    <row r="123" spans="1:13" s="37" customFormat="1">
      <c r="B123" s="34" t="s">
        <v>243</v>
      </c>
      <c r="C123" s="12"/>
      <c r="D123" s="19"/>
      <c r="E123" s="4"/>
      <c r="I123" s="60"/>
      <c r="J123" s="32"/>
      <c r="K123" s="53"/>
      <c r="L123" s="4"/>
      <c r="M123" s="48"/>
    </row>
    <row r="124" spans="1:13" s="37" customFormat="1">
      <c r="A124" s="34"/>
      <c r="C124" s="12"/>
      <c r="D124" s="19"/>
      <c r="E124" s="4"/>
      <c r="I124" s="60"/>
      <c r="J124" s="32"/>
      <c r="K124" s="53"/>
      <c r="L124" s="4"/>
      <c r="M124" s="48"/>
    </row>
    <row r="125" spans="1:13" s="37" customFormat="1">
      <c r="A125" s="34"/>
      <c r="B125" s="37" t="s">
        <v>134</v>
      </c>
      <c r="C125" s="48"/>
      <c r="I125" s="60"/>
      <c r="J125" s="32"/>
      <c r="K125" s="53"/>
      <c r="L125" s="4"/>
      <c r="M125" s="48"/>
    </row>
    <row r="126" spans="1:13" s="37" customFormat="1" ht="14.4">
      <c r="A126" s="34"/>
      <c r="C126" s="24" t="s">
        <v>69</v>
      </c>
      <c r="D126" s="42">
        <v>2</v>
      </c>
      <c r="E126" s="4" t="s">
        <v>37</v>
      </c>
      <c r="I126" s="60"/>
      <c r="J126" s="32"/>
      <c r="K126" s="53"/>
      <c r="L126" s="4"/>
      <c r="M126" s="48"/>
    </row>
    <row r="127" spans="1:13" s="37" customFormat="1">
      <c r="A127" s="34"/>
      <c r="C127" s="24"/>
      <c r="D127" s="42"/>
      <c r="E127" s="4"/>
      <c r="I127" s="60"/>
      <c r="J127" s="32"/>
      <c r="K127" s="53"/>
      <c r="L127" s="4"/>
      <c r="M127" s="48"/>
    </row>
    <row r="128" spans="1:13" s="37" customFormat="1" ht="13.8" thickBot="1">
      <c r="A128" s="34"/>
      <c r="C128" s="43" t="s">
        <v>8</v>
      </c>
      <c r="D128" s="44">
        <v>0</v>
      </c>
      <c r="E128" s="45"/>
      <c r="I128" s="60"/>
      <c r="J128" s="32"/>
      <c r="K128" s="53"/>
      <c r="L128" s="53"/>
      <c r="M128" s="48"/>
    </row>
    <row r="129" spans="1:13" s="37" customFormat="1" ht="15" thickTop="1">
      <c r="A129" s="34"/>
      <c r="C129" s="12" t="s">
        <v>28</v>
      </c>
      <c r="D129" s="19">
        <f>SUM(D126:D128)</f>
        <v>2</v>
      </c>
      <c r="E129" s="4" t="s">
        <v>37</v>
      </c>
      <c r="J129" s="34"/>
      <c r="K129" s="56"/>
      <c r="L129" s="56"/>
      <c r="M129" s="48"/>
    </row>
    <row r="130" spans="1:13" s="37" customFormat="1">
      <c r="A130" s="34"/>
      <c r="C130" s="12"/>
      <c r="D130" s="19"/>
      <c r="E130" s="4"/>
      <c r="J130" s="34"/>
      <c r="K130" s="56"/>
      <c r="L130" s="56"/>
      <c r="M130" s="48"/>
    </row>
    <row r="131" spans="1:13" s="37" customFormat="1">
      <c r="A131" s="34"/>
      <c r="C131" s="12"/>
      <c r="D131" s="19"/>
      <c r="E131" s="4"/>
      <c r="J131" s="34"/>
      <c r="K131" s="56"/>
      <c r="L131" s="56"/>
      <c r="M131" s="48"/>
    </row>
    <row r="132" spans="1:13" s="37" customFormat="1">
      <c r="A132" s="34" t="s">
        <v>14</v>
      </c>
      <c r="B132" s="46" t="s">
        <v>70</v>
      </c>
      <c r="C132" s="2"/>
      <c r="D132" s="60"/>
      <c r="E132" s="60"/>
      <c r="F132" s="60"/>
      <c r="G132" s="60"/>
      <c r="H132" s="60"/>
      <c r="I132" s="60"/>
      <c r="J132" s="32"/>
      <c r="K132" s="53"/>
      <c r="L132" s="53"/>
      <c r="M132" s="48"/>
    </row>
    <row r="133" spans="1:13" s="37" customFormat="1">
      <c r="A133" s="34"/>
      <c r="B133" s="34" t="s">
        <v>242</v>
      </c>
      <c r="C133" s="38" t="s">
        <v>111</v>
      </c>
      <c r="D133" s="60"/>
      <c r="E133" s="60"/>
      <c r="F133" s="60"/>
      <c r="G133" s="60"/>
      <c r="H133" s="60"/>
      <c r="I133" s="60"/>
      <c r="J133" s="32"/>
      <c r="K133" s="53"/>
      <c r="L133" s="53"/>
      <c r="M133" s="48"/>
    </row>
    <row r="134" spans="1:13" s="37" customFormat="1">
      <c r="A134" s="34"/>
      <c r="C134" s="2"/>
      <c r="D134" s="60"/>
      <c r="E134" s="60"/>
      <c r="F134" s="60"/>
      <c r="G134" s="60"/>
      <c r="H134" s="60"/>
      <c r="I134" s="60"/>
      <c r="J134" s="32"/>
      <c r="K134" s="53"/>
      <c r="L134" s="4"/>
      <c r="M134" s="48"/>
    </row>
    <row r="135" spans="1:13" s="37" customFormat="1">
      <c r="A135" s="34"/>
      <c r="B135" s="37" t="s">
        <v>250</v>
      </c>
      <c r="C135" s="2"/>
      <c r="D135" s="60"/>
      <c r="E135" s="60"/>
      <c r="F135" s="60"/>
      <c r="G135" s="60"/>
      <c r="H135" s="60"/>
      <c r="I135" s="60"/>
      <c r="J135" s="32"/>
      <c r="K135" s="53"/>
      <c r="L135" s="53"/>
      <c r="M135" s="48"/>
    </row>
    <row r="136" spans="1:13" s="37" customFormat="1">
      <c r="A136" s="34"/>
      <c r="B136" s="112" t="s">
        <v>114</v>
      </c>
      <c r="C136" s="20"/>
      <c r="D136" s="17"/>
      <c r="E136" s="17"/>
      <c r="F136" s="60"/>
      <c r="G136" s="60"/>
      <c r="H136" s="60"/>
      <c r="I136" s="60"/>
      <c r="J136" s="70"/>
      <c r="K136" s="59"/>
      <c r="L136" s="5"/>
      <c r="M136" s="48"/>
    </row>
    <row r="137" spans="1:13" s="37" customFormat="1">
      <c r="A137" s="34"/>
      <c r="B137" s="17" t="s">
        <v>112</v>
      </c>
      <c r="C137" s="17"/>
      <c r="D137" s="23">
        <v>30</v>
      </c>
      <c r="E137" s="20" t="s">
        <v>5</v>
      </c>
      <c r="I137" s="60"/>
      <c r="J137" s="58"/>
      <c r="K137" s="59"/>
      <c r="L137" s="59"/>
      <c r="M137" s="48"/>
    </row>
    <row r="138" spans="1:13" s="37" customFormat="1">
      <c r="A138" s="34"/>
      <c r="B138" s="17" t="s">
        <v>113</v>
      </c>
      <c r="C138" s="17"/>
      <c r="D138" s="111">
        <v>0.5</v>
      </c>
      <c r="E138" s="20" t="s">
        <v>5</v>
      </c>
      <c r="I138" s="60"/>
      <c r="J138" s="58"/>
      <c r="K138" s="59"/>
      <c r="L138" s="59"/>
      <c r="M138" s="48"/>
    </row>
    <row r="139" spans="1:13" s="37" customFormat="1">
      <c r="A139" s="34"/>
      <c r="B139" s="17" t="s">
        <v>115</v>
      </c>
      <c r="C139" s="20"/>
      <c r="D139" s="41">
        <v>0.5</v>
      </c>
      <c r="E139" s="20" t="s">
        <v>5</v>
      </c>
      <c r="M139" s="48"/>
    </row>
    <row r="140" spans="1:13" s="37" customFormat="1" ht="14.4">
      <c r="A140" s="34"/>
      <c r="B140" s="17"/>
      <c r="C140" s="24" t="s">
        <v>43</v>
      </c>
      <c r="D140" s="42">
        <f>D137*D138*D139</f>
        <v>7.5</v>
      </c>
      <c r="E140" s="4" t="s">
        <v>37</v>
      </c>
      <c r="M140" s="48"/>
    </row>
    <row r="141" spans="1:13" s="37" customFormat="1">
      <c r="A141" s="34"/>
      <c r="C141" s="36"/>
      <c r="J141" s="34"/>
      <c r="L141" s="56"/>
      <c r="M141" s="48"/>
    </row>
    <row r="142" spans="1:13" s="37" customFormat="1">
      <c r="A142" s="34"/>
      <c r="B142" s="113" t="s">
        <v>117</v>
      </c>
      <c r="C142" s="36"/>
      <c r="J142" s="34"/>
      <c r="L142" s="56"/>
      <c r="M142" s="48"/>
    </row>
    <row r="143" spans="1:13" s="37" customFormat="1" ht="14.4">
      <c r="A143" s="34"/>
      <c r="B143" s="37" t="s">
        <v>135</v>
      </c>
      <c r="C143" s="36"/>
      <c r="D143" s="47">
        <f>D32+D37</f>
        <v>144.03</v>
      </c>
      <c r="E143" s="4" t="s">
        <v>38</v>
      </c>
      <c r="J143" s="34"/>
      <c r="L143" s="56"/>
      <c r="M143" s="48"/>
    </row>
    <row r="144" spans="1:13" s="37" customFormat="1">
      <c r="A144" s="34"/>
      <c r="B144" s="37" t="s">
        <v>136</v>
      </c>
      <c r="C144" s="36"/>
      <c r="D144" s="61">
        <f>0.15+0.4</f>
        <v>0.55000000000000004</v>
      </c>
      <c r="E144" s="20" t="s">
        <v>5</v>
      </c>
      <c r="J144" s="34"/>
      <c r="L144" s="56"/>
      <c r="M144" s="48"/>
    </row>
    <row r="145" spans="1:13" s="37" customFormat="1" ht="14.4">
      <c r="A145" s="34"/>
      <c r="C145" s="24" t="s">
        <v>43</v>
      </c>
      <c r="D145" s="42">
        <f>D143*D144</f>
        <v>79.216500000000011</v>
      </c>
      <c r="E145" s="4" t="s">
        <v>37</v>
      </c>
      <c r="J145" s="34"/>
      <c r="L145" s="56"/>
      <c r="M145" s="48"/>
    </row>
    <row r="146" spans="1:13" s="37" customFormat="1">
      <c r="A146" s="34"/>
      <c r="C146" s="36"/>
      <c r="J146" s="34"/>
      <c r="L146" s="56"/>
      <c r="M146" s="48"/>
    </row>
    <row r="147" spans="1:13" s="37" customFormat="1" ht="13.8" thickBot="1">
      <c r="A147" s="34"/>
      <c r="C147" s="43" t="s">
        <v>8</v>
      </c>
      <c r="D147" s="44">
        <v>0</v>
      </c>
      <c r="E147" s="45"/>
      <c r="J147" s="34"/>
      <c r="L147" s="56"/>
      <c r="M147" s="48"/>
    </row>
    <row r="148" spans="1:13" s="37" customFormat="1" ht="15" thickTop="1">
      <c r="A148" s="34"/>
      <c r="C148" s="12" t="s">
        <v>28</v>
      </c>
      <c r="D148" s="19">
        <f>D140+D145+D147</f>
        <v>86.716500000000011</v>
      </c>
      <c r="E148" s="4" t="s">
        <v>37</v>
      </c>
      <c r="J148" s="34"/>
      <c r="L148" s="56"/>
      <c r="M148" s="48"/>
    </row>
    <row r="149" spans="1:13" s="37" customFormat="1">
      <c r="A149" s="34"/>
      <c r="C149" s="36"/>
      <c r="J149" s="34"/>
      <c r="L149" s="56"/>
      <c r="M149" s="48"/>
    </row>
    <row r="150" spans="1:13" s="37" customFormat="1">
      <c r="A150" s="34"/>
      <c r="C150" s="36"/>
      <c r="J150" s="34"/>
      <c r="L150" s="56"/>
      <c r="M150" s="48"/>
    </row>
    <row r="151" spans="1:13" s="37" customFormat="1">
      <c r="A151" s="34"/>
      <c r="C151" s="36"/>
      <c r="J151" s="34"/>
      <c r="L151" s="56"/>
      <c r="M151" s="48"/>
    </row>
    <row r="152" spans="1:13" s="37" customFormat="1">
      <c r="A152" s="34" t="s">
        <v>15</v>
      </c>
      <c r="B152" s="46" t="s">
        <v>103</v>
      </c>
      <c r="C152" s="36"/>
      <c r="J152" s="34"/>
      <c r="L152" s="56"/>
      <c r="M152" s="48"/>
    </row>
    <row r="153" spans="1:13" s="37" customFormat="1">
      <c r="A153" s="34"/>
      <c r="B153" s="34" t="s">
        <v>241</v>
      </c>
      <c r="C153" s="38" t="s">
        <v>111</v>
      </c>
      <c r="J153" s="58"/>
      <c r="K153" s="59"/>
      <c r="L153" s="64"/>
      <c r="M153" s="48"/>
    </row>
    <row r="154" spans="1:13" s="37" customFormat="1">
      <c r="A154" s="34"/>
      <c r="B154" s="46"/>
      <c r="C154" s="36"/>
      <c r="J154" s="58"/>
      <c r="K154" s="59"/>
      <c r="L154" s="64"/>
      <c r="M154" s="48"/>
    </row>
    <row r="155" spans="1:13" s="37" customFormat="1">
      <c r="A155" s="34"/>
      <c r="B155" s="37" t="s">
        <v>134</v>
      </c>
      <c r="C155" s="36"/>
    </row>
    <row r="156" spans="1:13" s="37" customFormat="1" ht="14.4">
      <c r="A156" s="34"/>
      <c r="C156" s="24"/>
      <c r="D156" s="42">
        <v>1</v>
      </c>
      <c r="E156" s="4" t="s">
        <v>37</v>
      </c>
    </row>
    <row r="157" spans="1:13" s="37" customFormat="1">
      <c r="A157" s="34"/>
      <c r="C157" s="36"/>
    </row>
    <row r="158" spans="1:13" s="37" customFormat="1" ht="13.8" thickBot="1">
      <c r="A158" s="34"/>
      <c r="C158" s="43" t="s">
        <v>8</v>
      </c>
      <c r="D158" s="44">
        <v>0</v>
      </c>
      <c r="E158" s="45"/>
      <c r="J158" s="58"/>
      <c r="K158" s="59"/>
      <c r="L158" s="64"/>
      <c r="M158" s="48"/>
    </row>
    <row r="159" spans="1:13" s="37" customFormat="1" ht="15" thickTop="1">
      <c r="C159" s="12" t="s">
        <v>28</v>
      </c>
      <c r="D159" s="19">
        <f>D156+D158</f>
        <v>1</v>
      </c>
      <c r="E159" s="4" t="s">
        <v>37</v>
      </c>
      <c r="J159" s="34"/>
      <c r="K159" s="56"/>
      <c r="L159" s="56"/>
      <c r="M159" s="48"/>
    </row>
    <row r="160" spans="1:13" s="37" customFormat="1">
      <c r="A160" s="34"/>
      <c r="J160" s="34"/>
      <c r="K160" s="56"/>
      <c r="L160" s="56"/>
      <c r="M160" s="48"/>
    </row>
    <row r="161" spans="1:14" s="37" customFormat="1">
      <c r="A161" s="34"/>
      <c r="B161" s="34"/>
      <c r="C161" s="38"/>
      <c r="J161" s="34"/>
      <c r="K161" s="56"/>
      <c r="L161" s="56"/>
      <c r="M161" s="48"/>
    </row>
    <row r="162" spans="1:14" s="37" customFormat="1">
      <c r="A162" s="34" t="s">
        <v>35</v>
      </c>
      <c r="B162" s="46" t="s">
        <v>33</v>
      </c>
      <c r="C162" s="36"/>
      <c r="K162" s="47"/>
      <c r="L162" s="47"/>
      <c r="M162" s="48"/>
    </row>
    <row r="163" spans="1:14" s="37" customFormat="1">
      <c r="A163" s="34"/>
      <c r="B163" s="34" t="s">
        <v>240</v>
      </c>
      <c r="C163" s="36" t="s">
        <v>137</v>
      </c>
      <c r="K163" s="47"/>
      <c r="L163" s="47"/>
      <c r="M163" s="48"/>
    </row>
    <row r="164" spans="1:14" s="37" customFormat="1">
      <c r="A164" s="34"/>
      <c r="B164" s="34"/>
      <c r="C164" s="36"/>
      <c r="K164" s="47"/>
      <c r="L164" s="47"/>
      <c r="M164" s="48"/>
    </row>
    <row r="165" spans="1:14" s="37" customFormat="1">
      <c r="A165" s="34"/>
      <c r="B165" s="37" t="s">
        <v>192</v>
      </c>
      <c r="C165" s="36"/>
      <c r="E165" s="50"/>
      <c r="H165" s="51"/>
      <c r="J165" s="34"/>
      <c r="K165" s="47"/>
      <c r="L165" s="47"/>
      <c r="M165" s="48"/>
    </row>
    <row r="166" spans="1:14" s="37" customFormat="1">
      <c r="A166" s="34"/>
      <c r="B166" s="37" t="s">
        <v>67</v>
      </c>
      <c r="C166" s="36"/>
      <c r="D166" s="37">
        <v>30</v>
      </c>
      <c r="E166" s="37" t="s">
        <v>36</v>
      </c>
      <c r="H166" s="34"/>
      <c r="I166" s="37">
        <f>D166</f>
        <v>30</v>
      </c>
      <c r="J166" s="50" t="s">
        <v>36</v>
      </c>
      <c r="M166" s="48"/>
    </row>
    <row r="167" spans="1:14" s="37" customFormat="1" ht="14.4">
      <c r="A167" s="34"/>
      <c r="B167" s="37" t="s">
        <v>53</v>
      </c>
      <c r="D167" s="48" t="s">
        <v>193</v>
      </c>
      <c r="E167" s="4"/>
      <c r="I167" s="52">
        <f>0.25*0.25</f>
        <v>6.25E-2</v>
      </c>
      <c r="J167" s="4" t="s">
        <v>38</v>
      </c>
      <c r="M167" s="48"/>
    </row>
    <row r="168" spans="1:14" s="37" customFormat="1" ht="14.4">
      <c r="A168" s="34"/>
      <c r="C168" s="36"/>
      <c r="E168" s="50"/>
      <c r="H168" s="48" t="s">
        <v>43</v>
      </c>
      <c r="I168" s="47">
        <f>I167*I166</f>
        <v>1.875</v>
      </c>
      <c r="J168" s="4" t="s">
        <v>37</v>
      </c>
      <c r="K168" s="47">
        <f>I168</f>
        <v>1.875</v>
      </c>
      <c r="L168" s="4" t="s">
        <v>37</v>
      </c>
      <c r="M168" s="48"/>
    </row>
    <row r="169" spans="1:14" s="37" customFormat="1">
      <c r="A169" s="34"/>
      <c r="C169" s="36"/>
      <c r="E169" s="50"/>
      <c r="H169" s="48"/>
      <c r="I169" s="47"/>
      <c r="J169" s="4"/>
      <c r="K169" s="47"/>
      <c r="L169" s="4"/>
      <c r="M169" s="48"/>
    </row>
    <row r="170" spans="1:14" s="37" customFormat="1">
      <c r="A170" s="34"/>
      <c r="B170" s="37" t="s">
        <v>194</v>
      </c>
      <c r="C170" s="36"/>
      <c r="E170" s="50"/>
      <c r="H170" s="48"/>
      <c r="I170" s="47"/>
      <c r="J170" s="4"/>
      <c r="K170" s="47"/>
      <c r="L170" s="4"/>
      <c r="M170" s="48"/>
    </row>
    <row r="171" spans="1:14" s="37" customFormat="1">
      <c r="A171" s="34"/>
      <c r="B171" s="17" t="s">
        <v>112</v>
      </c>
      <c r="H171" s="17"/>
      <c r="I171" s="23">
        <v>30</v>
      </c>
      <c r="J171" s="20" t="s">
        <v>5</v>
      </c>
      <c r="K171" s="47"/>
      <c r="L171" s="4"/>
      <c r="M171" s="48"/>
    </row>
    <row r="172" spans="1:14" s="37" customFormat="1">
      <c r="A172" s="34"/>
      <c r="B172" s="17" t="s">
        <v>113</v>
      </c>
      <c r="H172" s="17"/>
      <c r="I172" s="111">
        <v>0.5</v>
      </c>
      <c r="J172" s="20" t="s">
        <v>5</v>
      </c>
      <c r="K172" s="47"/>
      <c r="L172" s="4"/>
      <c r="M172" s="48"/>
    </row>
    <row r="173" spans="1:14" s="37" customFormat="1">
      <c r="A173" s="34"/>
      <c r="B173" s="17" t="s">
        <v>115</v>
      </c>
      <c r="H173" s="20"/>
      <c r="I173" s="41">
        <v>0.15</v>
      </c>
      <c r="J173" s="20" t="s">
        <v>5</v>
      </c>
      <c r="K173" s="47"/>
      <c r="L173" s="4"/>
      <c r="M173" s="48"/>
    </row>
    <row r="174" spans="1:14" s="37" customFormat="1" ht="14.4">
      <c r="A174" s="34"/>
      <c r="B174" s="17"/>
      <c r="H174" s="24" t="s">
        <v>43</v>
      </c>
      <c r="I174" s="42">
        <f>I171*I172*I173</f>
        <v>2.25</v>
      </c>
      <c r="J174" s="4" t="s">
        <v>37</v>
      </c>
      <c r="K174" s="47">
        <f>I174</f>
        <v>2.25</v>
      </c>
      <c r="L174" s="4" t="s">
        <v>37</v>
      </c>
      <c r="M174" s="48"/>
    </row>
    <row r="175" spans="1:14" s="37" customFormat="1">
      <c r="A175" s="34"/>
      <c r="B175" s="37" t="s">
        <v>140</v>
      </c>
      <c r="C175" s="36"/>
      <c r="E175" s="50"/>
      <c r="H175" s="48"/>
      <c r="I175" s="47"/>
      <c r="J175" s="4"/>
      <c r="K175" s="47"/>
      <c r="L175" s="4"/>
      <c r="M175" s="48"/>
    </row>
    <row r="176" spans="1:14" s="37" customFormat="1">
      <c r="A176" s="34"/>
      <c r="B176" s="37" t="s">
        <v>138</v>
      </c>
      <c r="C176" s="36"/>
      <c r="H176" s="34"/>
      <c r="I176" s="37">
        <f>0.5*0.5*0.5</f>
        <v>0.125</v>
      </c>
      <c r="J176" s="50" t="s">
        <v>36</v>
      </c>
      <c r="M176" s="64"/>
      <c r="N176" s="47"/>
    </row>
    <row r="177" spans="1:14" s="37" customFormat="1" ht="14.4">
      <c r="A177" s="34"/>
      <c r="B177" s="37" t="s">
        <v>139</v>
      </c>
      <c r="D177" s="48"/>
      <c r="E177" s="4"/>
      <c r="I177" s="52">
        <v>8</v>
      </c>
      <c r="J177" s="4" t="s">
        <v>38</v>
      </c>
      <c r="M177" s="64"/>
      <c r="N177" s="47"/>
    </row>
    <row r="178" spans="1:14" s="37" customFormat="1" ht="14.4">
      <c r="A178" s="34"/>
      <c r="C178" s="36"/>
      <c r="E178" s="50"/>
      <c r="H178" s="48" t="s">
        <v>43</v>
      </c>
      <c r="I178" s="47">
        <f>I177*I176</f>
        <v>1</v>
      </c>
      <c r="J178" s="4" t="s">
        <v>37</v>
      </c>
      <c r="K178" s="61">
        <f>I178</f>
        <v>1</v>
      </c>
      <c r="L178" s="4" t="s">
        <v>37</v>
      </c>
      <c r="M178" s="64"/>
      <c r="N178" s="47"/>
    </row>
    <row r="179" spans="1:14" s="37" customFormat="1">
      <c r="A179" s="34"/>
      <c r="E179" s="48"/>
      <c r="J179" s="48" t="s">
        <v>40</v>
      </c>
      <c r="K179" s="65">
        <f>SUM(K168:K178)</f>
        <v>5.125</v>
      </c>
      <c r="L179" s="66"/>
      <c r="M179" s="64"/>
      <c r="N179" s="47"/>
    </row>
    <row r="180" spans="1:14" s="37" customFormat="1" ht="13.8" thickBot="1">
      <c r="A180" s="34"/>
      <c r="C180" s="66"/>
      <c r="J180" s="54" t="s">
        <v>8</v>
      </c>
      <c r="K180" s="67">
        <v>0</v>
      </c>
      <c r="L180" s="68"/>
      <c r="M180" s="64"/>
      <c r="N180" s="47"/>
    </row>
    <row r="181" spans="1:14" s="37" customFormat="1" ht="13.8" thickTop="1">
      <c r="A181" s="34"/>
      <c r="C181" s="66"/>
      <c r="J181" s="34" t="s">
        <v>28</v>
      </c>
      <c r="K181" s="63">
        <f>SUM(K179:K180)</f>
        <v>5.125</v>
      </c>
      <c r="L181" s="69" t="s">
        <v>29</v>
      </c>
      <c r="M181" s="64"/>
    </row>
    <row r="182" spans="1:14" s="37" customFormat="1">
      <c r="A182" s="34"/>
      <c r="C182" s="66"/>
      <c r="J182" s="34"/>
      <c r="K182" s="63"/>
      <c r="L182" s="69"/>
      <c r="M182" s="64"/>
    </row>
    <row r="183" spans="1:14" s="37" customFormat="1">
      <c r="A183" s="34"/>
      <c r="C183" s="66"/>
      <c r="J183" s="34"/>
      <c r="K183" s="63"/>
      <c r="L183" s="69"/>
      <c r="M183" s="64"/>
    </row>
    <row r="184" spans="1:14" s="37" customFormat="1">
      <c r="A184" s="34" t="s">
        <v>51</v>
      </c>
      <c r="B184" s="46" t="s">
        <v>101</v>
      </c>
      <c r="C184" s="36"/>
      <c r="J184" s="34"/>
      <c r="K184" s="63"/>
      <c r="L184" s="69"/>
      <c r="M184" s="64"/>
    </row>
    <row r="185" spans="1:14" s="37" customFormat="1">
      <c r="A185" s="34"/>
      <c r="B185" s="34" t="s">
        <v>239</v>
      </c>
      <c r="C185" s="36"/>
      <c r="J185" s="34"/>
      <c r="K185" s="63"/>
      <c r="L185" s="69"/>
      <c r="M185" s="64"/>
    </row>
    <row r="186" spans="1:14" s="37" customFormat="1">
      <c r="A186" s="34"/>
      <c r="B186" s="37" t="s">
        <v>251</v>
      </c>
      <c r="C186" s="66"/>
      <c r="J186" s="34"/>
      <c r="K186" s="63"/>
      <c r="L186" s="69"/>
      <c r="M186" s="64"/>
    </row>
    <row r="187" spans="1:14" s="37" customFormat="1">
      <c r="A187" s="34"/>
      <c r="C187" s="66"/>
      <c r="J187" s="48" t="s">
        <v>40</v>
      </c>
      <c r="K187" s="65">
        <f>K179</f>
        <v>5.125</v>
      </c>
      <c r="L187" s="66"/>
      <c r="M187" s="64"/>
    </row>
    <row r="188" spans="1:14" s="37" customFormat="1" ht="13.8" thickBot="1">
      <c r="A188" s="34"/>
      <c r="C188" s="66"/>
      <c r="J188" s="54" t="s">
        <v>8</v>
      </c>
      <c r="K188" s="67">
        <v>0</v>
      </c>
      <c r="L188" s="68"/>
      <c r="M188" s="64"/>
    </row>
    <row r="189" spans="1:14" s="37" customFormat="1" ht="13.8" thickTop="1">
      <c r="A189" s="34"/>
      <c r="C189" s="66"/>
      <c r="J189" s="34" t="s">
        <v>28</v>
      </c>
      <c r="K189" s="63">
        <f>SUM(K187:K188)</f>
        <v>5.125</v>
      </c>
      <c r="L189" s="69" t="s">
        <v>29</v>
      </c>
      <c r="M189" s="64"/>
    </row>
    <row r="190" spans="1:14" s="37" customFormat="1">
      <c r="A190" s="34"/>
      <c r="C190" s="66"/>
      <c r="J190" s="34"/>
      <c r="K190" s="63"/>
      <c r="L190" s="69"/>
      <c r="M190" s="64"/>
    </row>
    <row r="191" spans="1:14" s="37" customFormat="1">
      <c r="A191" s="34"/>
      <c r="C191" s="66"/>
      <c r="J191" s="34"/>
      <c r="K191" s="63"/>
      <c r="L191" s="69"/>
      <c r="M191" s="64"/>
    </row>
    <row r="192" spans="1:14" s="37" customFormat="1">
      <c r="A192" s="34" t="s">
        <v>50</v>
      </c>
      <c r="B192" s="46" t="s">
        <v>39</v>
      </c>
      <c r="C192" s="36"/>
      <c r="K192" s="47"/>
      <c r="L192" s="47"/>
      <c r="M192" s="64"/>
      <c r="N192" s="47"/>
    </row>
    <row r="193" spans="1:14" s="37" customFormat="1">
      <c r="A193" s="34"/>
      <c r="B193" s="34" t="s">
        <v>238</v>
      </c>
      <c r="C193" s="36"/>
      <c r="K193" s="47"/>
      <c r="L193" s="47"/>
      <c r="M193" s="64"/>
      <c r="N193" s="47"/>
    </row>
    <row r="194" spans="1:14" s="37" customFormat="1">
      <c r="A194" s="34"/>
      <c r="B194" s="37" t="s">
        <v>141</v>
      </c>
      <c r="C194" s="36"/>
      <c r="J194" s="48" t="s">
        <v>40</v>
      </c>
      <c r="K194" s="53">
        <v>1</v>
      </c>
      <c r="L194" s="47"/>
      <c r="M194" s="64"/>
      <c r="N194" s="47"/>
    </row>
    <row r="195" spans="1:14" s="37" customFormat="1" ht="13.8" thickBot="1">
      <c r="A195" s="34"/>
      <c r="B195" s="46"/>
      <c r="C195" s="36"/>
      <c r="J195" s="54" t="s">
        <v>8</v>
      </c>
      <c r="K195" s="55">
        <v>0</v>
      </c>
      <c r="L195" s="55"/>
      <c r="M195" s="64"/>
      <c r="N195" s="47"/>
    </row>
    <row r="196" spans="1:14" s="37" customFormat="1" ht="15" thickTop="1">
      <c r="A196" s="34"/>
      <c r="B196" s="46"/>
      <c r="C196" s="36"/>
      <c r="J196" s="34" t="s">
        <v>28</v>
      </c>
      <c r="K196" s="63">
        <f>SUM(K194:K195)</f>
        <v>1</v>
      </c>
      <c r="L196" s="5" t="s">
        <v>49</v>
      </c>
      <c r="M196" s="64"/>
      <c r="N196" s="47"/>
    </row>
    <row r="197" spans="1:14" s="37" customFormat="1">
      <c r="A197" s="34"/>
      <c r="B197" s="46"/>
      <c r="C197" s="36"/>
      <c r="J197" s="34"/>
      <c r="K197" s="63"/>
      <c r="L197" s="5"/>
      <c r="M197" s="64"/>
      <c r="N197" s="47"/>
    </row>
    <row r="198" spans="1:14" s="37" customFormat="1">
      <c r="A198" s="34"/>
      <c r="B198" s="46"/>
      <c r="C198" s="36"/>
      <c r="J198" s="34"/>
      <c r="K198" s="63"/>
      <c r="L198" s="53"/>
      <c r="M198" s="64"/>
      <c r="N198" s="47"/>
    </row>
    <row r="199" spans="1:14" s="37" customFormat="1">
      <c r="A199" s="34" t="s">
        <v>52</v>
      </c>
      <c r="B199" s="46" t="s">
        <v>56</v>
      </c>
      <c r="C199" s="36"/>
      <c r="J199" s="34"/>
      <c r="K199" s="63"/>
      <c r="L199" s="5"/>
      <c r="M199" s="64"/>
    </row>
    <row r="200" spans="1:14" s="37" customFormat="1">
      <c r="A200" s="34"/>
      <c r="B200" s="34" t="s">
        <v>237</v>
      </c>
      <c r="C200" s="36"/>
      <c r="J200" s="34"/>
      <c r="K200" s="63"/>
      <c r="L200" s="5"/>
      <c r="M200" s="64"/>
    </row>
    <row r="201" spans="1:14" s="37" customFormat="1">
      <c r="A201" s="34"/>
      <c r="B201" s="37" t="s">
        <v>142</v>
      </c>
      <c r="C201" s="36"/>
      <c r="D201" s="60"/>
      <c r="H201" s="4"/>
      <c r="J201" s="48"/>
      <c r="K201" s="114">
        <f>0.25*2*30</f>
        <v>15</v>
      </c>
      <c r="L201" s="5"/>
      <c r="M201" s="64"/>
    </row>
    <row r="202" spans="1:14" s="37" customFormat="1" ht="13.8" thickBot="1">
      <c r="A202" s="34"/>
      <c r="B202" s="17"/>
      <c r="C202" s="36"/>
      <c r="J202" s="54" t="s">
        <v>8</v>
      </c>
      <c r="K202" s="67">
        <v>0</v>
      </c>
      <c r="L202" s="6"/>
      <c r="M202" s="64"/>
    </row>
    <row r="203" spans="1:14" s="37" customFormat="1" ht="15" thickTop="1">
      <c r="A203" s="34"/>
      <c r="B203" s="17"/>
      <c r="C203" s="36"/>
      <c r="J203" s="34" t="s">
        <v>28</v>
      </c>
      <c r="K203" s="63">
        <f>K201</f>
        <v>15</v>
      </c>
      <c r="L203" s="5" t="s">
        <v>49</v>
      </c>
      <c r="M203" s="64"/>
    </row>
    <row r="204" spans="1:14" s="37" customFormat="1">
      <c r="A204" s="34"/>
      <c r="B204" s="17"/>
      <c r="C204" s="36"/>
      <c r="J204" s="34"/>
      <c r="K204" s="63"/>
      <c r="L204" s="5"/>
      <c r="M204" s="64"/>
    </row>
    <row r="205" spans="1:14" s="37" customFormat="1">
      <c r="A205" s="34"/>
      <c r="B205" s="34"/>
      <c r="C205" s="36"/>
      <c r="J205" s="34"/>
      <c r="K205" s="47"/>
      <c r="L205" s="47"/>
      <c r="M205" s="48"/>
    </row>
    <row r="206" spans="1:14" s="37" customFormat="1">
      <c r="A206" s="34" t="s">
        <v>16</v>
      </c>
      <c r="B206" s="46" t="s">
        <v>31</v>
      </c>
      <c r="C206" s="36"/>
      <c r="K206" s="47"/>
      <c r="L206" s="47"/>
      <c r="M206" s="48"/>
    </row>
    <row r="207" spans="1:14" s="37" customFormat="1">
      <c r="A207" s="34"/>
      <c r="B207" s="34" t="s">
        <v>236</v>
      </c>
      <c r="C207" s="36" t="s">
        <v>252</v>
      </c>
      <c r="K207" s="47"/>
      <c r="L207" s="47"/>
      <c r="M207" s="48"/>
    </row>
    <row r="208" spans="1:14" s="37" customFormat="1">
      <c r="A208" s="34"/>
      <c r="B208" s="34"/>
      <c r="C208" s="36"/>
      <c r="K208" s="47"/>
      <c r="L208" s="47"/>
      <c r="M208" s="48"/>
    </row>
    <row r="209" spans="1:14" s="37" customFormat="1" ht="14.4">
      <c r="A209" s="34"/>
      <c r="B209" s="37" t="s">
        <v>143</v>
      </c>
      <c r="C209" s="36"/>
      <c r="G209" s="37">
        <f>8*0.5*0.5*0.5</f>
        <v>1</v>
      </c>
      <c r="H209" s="4" t="s">
        <v>54</v>
      </c>
      <c r="I209" s="37" t="s">
        <v>55</v>
      </c>
      <c r="K209" s="47"/>
      <c r="L209" s="47"/>
      <c r="M209" s="48"/>
    </row>
    <row r="210" spans="1:14" s="37" customFormat="1">
      <c r="A210" s="34"/>
      <c r="C210" s="36"/>
      <c r="K210" s="47"/>
      <c r="L210" s="47"/>
      <c r="M210" s="48"/>
    </row>
    <row r="211" spans="1:14" s="37" customFormat="1">
      <c r="A211" s="34"/>
      <c r="B211" s="37" t="s">
        <v>144</v>
      </c>
      <c r="K211" s="53">
        <v>100</v>
      </c>
      <c r="L211" s="47" t="s">
        <v>3</v>
      </c>
      <c r="M211" s="48"/>
    </row>
    <row r="212" spans="1:14" s="37" customFormat="1" ht="13.8" thickBot="1">
      <c r="A212" s="34"/>
      <c r="C212" s="36"/>
      <c r="J212" s="54" t="s">
        <v>8</v>
      </c>
      <c r="K212" s="55">
        <v>0</v>
      </c>
      <c r="L212" s="55"/>
      <c r="M212" s="48"/>
    </row>
    <row r="213" spans="1:14" s="37" customFormat="1" ht="13.8" thickTop="1">
      <c r="A213" s="34"/>
      <c r="C213" s="36"/>
      <c r="J213" s="34" t="s">
        <v>28</v>
      </c>
      <c r="K213" s="56">
        <f>SUM(K211:K212)</f>
        <v>100</v>
      </c>
      <c r="L213" s="56" t="s">
        <v>3</v>
      </c>
      <c r="M213" s="48"/>
      <c r="N213" s="47"/>
    </row>
    <row r="214" spans="1:14" s="37" customFormat="1">
      <c r="A214" s="34"/>
      <c r="C214" s="36"/>
      <c r="J214" s="34"/>
      <c r="K214" s="56"/>
      <c r="L214" s="56"/>
      <c r="M214" s="48"/>
      <c r="N214" s="47"/>
    </row>
    <row r="215" spans="1:14" s="37" customFormat="1">
      <c r="A215" s="34" t="s">
        <v>17</v>
      </c>
      <c r="B215" s="46" t="s">
        <v>32</v>
      </c>
      <c r="C215" s="36"/>
      <c r="K215" s="47"/>
      <c r="L215" s="47"/>
      <c r="M215" s="48"/>
    </row>
    <row r="216" spans="1:14" s="37" customFormat="1">
      <c r="A216" s="34"/>
      <c r="B216" s="34" t="s">
        <v>235</v>
      </c>
      <c r="C216" s="36"/>
      <c r="K216" s="47"/>
      <c r="L216" s="47"/>
      <c r="M216" s="48"/>
    </row>
    <row r="217" spans="1:14" s="37" customFormat="1"/>
    <row r="218" spans="1:14" s="37" customFormat="1">
      <c r="B218" s="37" t="s">
        <v>195</v>
      </c>
      <c r="C218" s="36"/>
      <c r="D218" s="60"/>
      <c r="H218" s="4"/>
      <c r="J218" s="48"/>
      <c r="K218" s="114">
        <v>100</v>
      </c>
      <c r="L218" s="5"/>
      <c r="M218" s="64"/>
    </row>
    <row r="219" spans="1:14" s="37" customFormat="1" ht="13.8" thickBot="1">
      <c r="B219" s="17"/>
      <c r="C219" s="36"/>
      <c r="J219" s="54" t="s">
        <v>8</v>
      </c>
      <c r="K219" s="67">
        <v>0</v>
      </c>
      <c r="L219" s="6"/>
      <c r="M219" s="64"/>
    </row>
    <row r="220" spans="1:14" s="37" customFormat="1" ht="13.8" thickTop="1">
      <c r="B220" s="17"/>
      <c r="C220" s="36"/>
      <c r="J220" s="34" t="s">
        <v>28</v>
      </c>
      <c r="K220" s="63">
        <v>100</v>
      </c>
      <c r="L220" s="59" t="s">
        <v>3</v>
      </c>
      <c r="M220" s="64"/>
    </row>
    <row r="221" spans="1:14" s="37" customFormat="1">
      <c r="B221" s="17"/>
      <c r="C221" s="36"/>
      <c r="J221" s="34"/>
      <c r="K221" s="63"/>
      <c r="L221" s="59"/>
      <c r="M221" s="64"/>
    </row>
    <row r="222" spans="1:14" s="37" customFormat="1">
      <c r="A222" s="34"/>
      <c r="C222" s="36"/>
      <c r="K222" s="47"/>
      <c r="L222" s="47"/>
      <c r="M222" s="48"/>
    </row>
    <row r="223" spans="1:14" s="37" customFormat="1">
      <c r="A223" s="34" t="s">
        <v>18</v>
      </c>
      <c r="B223" s="46" t="s">
        <v>102</v>
      </c>
      <c r="C223" s="36"/>
      <c r="K223" s="47"/>
      <c r="L223" s="47"/>
      <c r="M223" s="48"/>
    </row>
    <row r="224" spans="1:14" s="37" customFormat="1">
      <c r="A224" s="34"/>
      <c r="B224" s="34" t="s">
        <v>234</v>
      </c>
      <c r="C224" s="36" t="s">
        <v>303</v>
      </c>
      <c r="K224" s="47"/>
      <c r="L224" s="47"/>
      <c r="M224" s="48"/>
    </row>
    <row r="225" spans="1:13" s="37" customFormat="1">
      <c r="A225" s="34"/>
      <c r="C225" s="36"/>
      <c r="K225" s="47"/>
      <c r="L225" s="47"/>
      <c r="M225" s="48"/>
    </row>
    <row r="226" spans="1:13" s="37" customFormat="1">
      <c r="A226" s="34"/>
      <c r="B226" s="115" t="s">
        <v>145</v>
      </c>
      <c r="C226" s="36"/>
      <c r="K226" s="47"/>
      <c r="L226" s="47"/>
      <c r="M226" s="48"/>
    </row>
    <row r="227" spans="1:13" s="37" customFormat="1">
      <c r="A227" s="34"/>
      <c r="B227" s="60" t="s">
        <v>146</v>
      </c>
      <c r="K227" s="53">
        <f>(3*14+6*5+8*2.5)</f>
        <v>92</v>
      </c>
      <c r="L227" s="4" t="s">
        <v>5</v>
      </c>
      <c r="M227" s="48"/>
    </row>
    <row r="228" spans="1:13" s="37" customFormat="1">
      <c r="A228" s="34"/>
      <c r="B228" s="36" t="s">
        <v>147</v>
      </c>
      <c r="K228" s="61">
        <v>6.1</v>
      </c>
      <c r="L228" s="4" t="s">
        <v>148</v>
      </c>
      <c r="M228" s="48"/>
    </row>
    <row r="229" spans="1:13" s="37" customFormat="1">
      <c r="A229" s="34"/>
      <c r="C229" s="36"/>
      <c r="G229" s="48"/>
      <c r="J229" s="48" t="s">
        <v>43</v>
      </c>
      <c r="K229" s="7">
        <f>K227*K228</f>
        <v>561.19999999999993</v>
      </c>
      <c r="L229" s="4" t="s">
        <v>149</v>
      </c>
      <c r="M229" s="48"/>
    </row>
    <row r="230" spans="1:13" s="37" customFormat="1">
      <c r="A230" s="34"/>
      <c r="C230" s="36"/>
      <c r="G230" s="48"/>
      <c r="J230" s="48"/>
      <c r="K230" s="7"/>
      <c r="L230" s="4"/>
      <c r="M230" s="48"/>
    </row>
    <row r="231" spans="1:13" s="37" customFormat="1">
      <c r="A231" s="34"/>
      <c r="B231" s="115" t="s">
        <v>154</v>
      </c>
      <c r="C231" s="36"/>
      <c r="K231" s="47"/>
      <c r="L231" s="47"/>
      <c r="M231" s="48"/>
    </row>
    <row r="232" spans="1:13" s="37" customFormat="1">
      <c r="A232" s="34"/>
      <c r="B232" s="53" t="s">
        <v>150</v>
      </c>
      <c r="K232" s="53">
        <f>5*3*3</f>
        <v>45</v>
      </c>
      <c r="L232" s="4" t="s">
        <v>5</v>
      </c>
      <c r="M232" s="48"/>
    </row>
    <row r="233" spans="1:13" s="37" customFormat="1">
      <c r="A233" s="34"/>
      <c r="B233" s="36" t="s">
        <v>151</v>
      </c>
      <c r="K233" s="61">
        <v>3.01</v>
      </c>
      <c r="L233" s="4" t="s">
        <v>148</v>
      </c>
      <c r="M233" s="48"/>
    </row>
    <row r="234" spans="1:13" s="37" customFormat="1">
      <c r="A234" s="34"/>
      <c r="C234" s="36"/>
      <c r="G234" s="48"/>
      <c r="J234" s="48" t="s">
        <v>43</v>
      </c>
      <c r="K234" s="7">
        <f>K232*K233</f>
        <v>135.44999999999999</v>
      </c>
      <c r="L234" s="4" t="s">
        <v>149</v>
      </c>
      <c r="M234" s="48"/>
    </row>
    <row r="235" spans="1:13" s="37" customFormat="1">
      <c r="A235" s="34"/>
      <c r="C235" s="36"/>
      <c r="K235" s="53"/>
      <c r="L235" s="53"/>
      <c r="M235" s="48"/>
    </row>
    <row r="236" spans="1:13" s="37" customFormat="1">
      <c r="A236" s="34"/>
      <c r="C236" s="36"/>
      <c r="J236" s="48"/>
      <c r="K236" s="53">
        <f>K234+K229</f>
        <v>696.64999999999986</v>
      </c>
      <c r="L236" s="53" t="s">
        <v>3</v>
      </c>
      <c r="M236" s="48"/>
    </row>
    <row r="237" spans="1:13" s="37" customFormat="1" ht="13.8" thickBot="1">
      <c r="A237" s="34"/>
      <c r="C237" s="36"/>
      <c r="J237" s="54" t="s">
        <v>8</v>
      </c>
      <c r="K237" s="55">
        <v>0</v>
      </c>
      <c r="L237" s="55"/>
      <c r="M237" s="48"/>
    </row>
    <row r="238" spans="1:13" s="37" customFormat="1" ht="13.8" thickTop="1">
      <c r="A238" s="34"/>
      <c r="C238" s="36"/>
      <c r="J238" s="70" t="s">
        <v>28</v>
      </c>
      <c r="K238" s="56">
        <f>K236+K237</f>
        <v>696.64999999999986</v>
      </c>
      <c r="L238" s="59" t="s">
        <v>3</v>
      </c>
      <c r="M238" s="48"/>
    </row>
    <row r="239" spans="1:13" s="37" customFormat="1">
      <c r="A239" s="34"/>
      <c r="C239" s="36"/>
      <c r="J239" s="70"/>
      <c r="K239" s="56"/>
      <c r="L239" s="59"/>
      <c r="M239" s="48"/>
    </row>
    <row r="240" spans="1:13" s="37" customFormat="1">
      <c r="A240" s="34"/>
      <c r="C240" s="36"/>
      <c r="J240" s="32"/>
      <c r="K240" s="47"/>
      <c r="L240" s="53"/>
      <c r="M240" s="48"/>
    </row>
    <row r="241" spans="1:14" s="37" customFormat="1">
      <c r="A241" s="34" t="s">
        <v>155</v>
      </c>
      <c r="B241" s="46" t="s">
        <v>152</v>
      </c>
      <c r="C241" s="2"/>
      <c r="D241" s="60"/>
      <c r="E241" s="60"/>
      <c r="F241" s="60"/>
      <c r="G241" s="60"/>
      <c r="H241" s="60"/>
      <c r="I241" s="60"/>
      <c r="J241" s="60"/>
      <c r="K241" s="53"/>
      <c r="L241" s="53"/>
      <c r="M241" s="32"/>
      <c r="N241" s="60"/>
    </row>
    <row r="242" spans="1:14" s="37" customFormat="1">
      <c r="A242" s="34"/>
      <c r="B242" s="34" t="s">
        <v>233</v>
      </c>
      <c r="C242" s="36" t="s">
        <v>304</v>
      </c>
      <c r="D242" s="60"/>
      <c r="E242" s="60"/>
      <c r="F242" s="60"/>
      <c r="G242" s="60"/>
      <c r="H242" s="60"/>
      <c r="I242" s="60"/>
      <c r="J242" s="60"/>
      <c r="K242" s="53"/>
      <c r="L242" s="53"/>
      <c r="M242" s="32"/>
      <c r="N242" s="60"/>
    </row>
    <row r="243" spans="1:14" s="37" customFormat="1">
      <c r="A243" s="34"/>
      <c r="B243" s="34"/>
      <c r="C243" s="2"/>
      <c r="D243" s="60"/>
      <c r="E243" s="60"/>
      <c r="F243" s="60"/>
      <c r="G243" s="60"/>
      <c r="H243" s="60"/>
      <c r="I243" s="60"/>
      <c r="J243" s="60"/>
      <c r="K243" s="53"/>
      <c r="L243" s="53"/>
      <c r="M243" s="32"/>
      <c r="N243" s="60"/>
    </row>
    <row r="244" spans="1:14" s="37" customFormat="1">
      <c r="A244" s="34"/>
      <c r="B244" s="37" t="s">
        <v>153</v>
      </c>
      <c r="C244" s="2"/>
      <c r="D244" s="60"/>
      <c r="E244" s="60"/>
      <c r="F244" s="60"/>
      <c r="G244" s="60"/>
      <c r="H244" s="60"/>
      <c r="I244" s="60"/>
      <c r="J244" s="48"/>
      <c r="K244" s="53">
        <f>31*19</f>
        <v>589</v>
      </c>
      <c r="L244" s="53" t="s">
        <v>3</v>
      </c>
      <c r="M244" s="32"/>
      <c r="N244" s="60"/>
    </row>
    <row r="245" spans="1:14" s="37" customFormat="1" ht="13.8" thickBot="1">
      <c r="A245" s="34"/>
      <c r="B245" s="34"/>
      <c r="C245" s="2"/>
      <c r="D245" s="60"/>
      <c r="E245" s="60"/>
      <c r="F245" s="60"/>
      <c r="G245" s="60"/>
      <c r="H245" s="60"/>
      <c r="I245" s="60"/>
      <c r="J245" s="54" t="s">
        <v>8</v>
      </c>
      <c r="K245" s="55">
        <v>0</v>
      </c>
      <c r="L245" s="55"/>
      <c r="M245" s="32"/>
      <c r="N245" s="60"/>
    </row>
    <row r="246" spans="1:14" s="37" customFormat="1" ht="13.8" thickTop="1">
      <c r="A246" s="34"/>
      <c r="B246" s="34"/>
      <c r="C246" s="2"/>
      <c r="D246" s="60"/>
      <c r="E246" s="60"/>
      <c r="F246" s="60"/>
      <c r="G246" s="60"/>
      <c r="H246" s="60"/>
      <c r="I246" s="60"/>
      <c r="J246" s="70" t="s">
        <v>28</v>
      </c>
      <c r="K246" s="56">
        <f>K244+K245</f>
        <v>589</v>
      </c>
      <c r="L246" s="59" t="s">
        <v>3</v>
      </c>
      <c r="M246" s="32"/>
      <c r="N246" s="60"/>
    </row>
    <row r="247" spans="1:14" s="37" customFormat="1">
      <c r="A247" s="34"/>
      <c r="B247" s="34"/>
      <c r="C247" s="2"/>
      <c r="D247" s="60"/>
      <c r="E247" s="60"/>
      <c r="F247" s="60"/>
      <c r="G247" s="60"/>
      <c r="H247" s="60"/>
      <c r="I247" s="60"/>
      <c r="J247" s="70"/>
      <c r="K247" s="56"/>
      <c r="L247" s="59"/>
      <c r="M247" s="32"/>
      <c r="N247" s="60"/>
    </row>
    <row r="248" spans="1:14" s="37" customFormat="1">
      <c r="A248" s="34"/>
      <c r="B248" s="34"/>
      <c r="C248" s="2"/>
      <c r="D248" s="60"/>
      <c r="E248" s="60"/>
      <c r="F248" s="60"/>
      <c r="G248" s="60"/>
      <c r="H248" s="60"/>
      <c r="I248" s="60"/>
      <c r="J248" s="70"/>
      <c r="K248" s="56"/>
      <c r="L248" s="59"/>
      <c r="M248" s="32"/>
      <c r="N248" s="60"/>
    </row>
    <row r="249" spans="1:14" s="37" customFormat="1">
      <c r="A249" s="34" t="s">
        <v>156</v>
      </c>
      <c r="B249" s="46" t="s">
        <v>104</v>
      </c>
      <c r="C249" s="2"/>
      <c r="D249" s="60"/>
      <c r="E249" s="60"/>
      <c r="F249" s="60"/>
      <c r="G249" s="60"/>
      <c r="H249" s="60"/>
      <c r="I249" s="60"/>
      <c r="J249" s="70"/>
      <c r="K249" s="56"/>
      <c r="L249" s="59"/>
      <c r="M249" s="32"/>
      <c r="N249" s="60"/>
    </row>
    <row r="250" spans="1:14" s="37" customFormat="1">
      <c r="A250" s="34"/>
      <c r="B250" s="34" t="s">
        <v>232</v>
      </c>
      <c r="C250" s="36" t="s">
        <v>304</v>
      </c>
      <c r="D250" s="60"/>
      <c r="E250" s="60"/>
      <c r="F250" s="60"/>
      <c r="G250" s="60"/>
      <c r="H250" s="60"/>
      <c r="I250" s="60"/>
      <c r="J250" s="70"/>
      <c r="K250" s="56"/>
      <c r="L250" s="59"/>
      <c r="M250" s="32"/>
      <c r="N250" s="60"/>
    </row>
    <row r="251" spans="1:14" s="37" customFormat="1">
      <c r="A251" s="34"/>
      <c r="B251" s="34"/>
      <c r="C251" s="36"/>
      <c r="D251" s="60"/>
      <c r="E251" s="60"/>
      <c r="F251" s="60"/>
      <c r="G251" s="60"/>
      <c r="H251" s="60"/>
      <c r="I251" s="60"/>
      <c r="J251" s="70"/>
      <c r="K251" s="56"/>
      <c r="L251" s="59"/>
      <c r="M251" s="32"/>
      <c r="N251" s="60"/>
    </row>
    <row r="252" spans="1:14" s="37" customFormat="1">
      <c r="A252" s="34"/>
      <c r="B252" s="37" t="s">
        <v>206</v>
      </c>
      <c r="C252" s="2"/>
      <c r="D252" s="60"/>
      <c r="E252" s="60"/>
      <c r="F252" s="60"/>
      <c r="G252" s="60"/>
      <c r="H252" s="60"/>
      <c r="I252" s="60"/>
      <c r="J252" s="48"/>
      <c r="K252" s="53">
        <f>22*4</f>
        <v>88</v>
      </c>
      <c r="L252" s="53" t="s">
        <v>3</v>
      </c>
      <c r="M252" s="32"/>
      <c r="N252" s="60"/>
    </row>
    <row r="253" spans="1:14" s="37" customFormat="1" ht="13.8" thickBot="1">
      <c r="A253" s="34"/>
      <c r="B253" s="34"/>
      <c r="C253" s="2"/>
      <c r="D253" s="60"/>
      <c r="E253" s="60"/>
      <c r="F253" s="60"/>
      <c r="G253" s="60"/>
      <c r="H253" s="60"/>
      <c r="I253" s="60"/>
      <c r="J253" s="54" t="s">
        <v>8</v>
      </c>
      <c r="K253" s="55">
        <v>0</v>
      </c>
      <c r="L253" s="55"/>
      <c r="M253" s="32"/>
      <c r="N253" s="60"/>
    </row>
    <row r="254" spans="1:14" s="37" customFormat="1" ht="13.8" thickTop="1">
      <c r="A254" s="34"/>
      <c r="B254" s="34"/>
      <c r="C254" s="2"/>
      <c r="D254" s="60"/>
      <c r="E254" s="60"/>
      <c r="F254" s="60"/>
      <c r="G254" s="60"/>
      <c r="H254" s="60"/>
      <c r="I254" s="60"/>
      <c r="J254" s="70" t="s">
        <v>28</v>
      </c>
      <c r="K254" s="56">
        <f>K252+K253</f>
        <v>88</v>
      </c>
      <c r="L254" s="59" t="s">
        <v>3</v>
      </c>
      <c r="M254" s="32"/>
      <c r="N254" s="60"/>
    </row>
    <row r="255" spans="1:14" s="37" customFormat="1">
      <c r="A255" s="34"/>
      <c r="B255" s="34"/>
      <c r="C255" s="2"/>
      <c r="D255" s="60"/>
      <c r="E255" s="60"/>
      <c r="F255" s="60"/>
      <c r="G255" s="60"/>
      <c r="H255" s="60"/>
      <c r="I255" s="60"/>
      <c r="J255" s="70"/>
      <c r="K255" s="56"/>
      <c r="L255" s="59"/>
      <c r="M255" s="32"/>
      <c r="N255" s="60"/>
    </row>
    <row r="256" spans="1:14" s="37" customFormat="1">
      <c r="A256" s="34"/>
      <c r="B256" s="46"/>
      <c r="C256" s="2"/>
      <c r="D256" s="60"/>
      <c r="E256" s="60"/>
      <c r="F256" s="60"/>
      <c r="G256" s="60"/>
      <c r="H256" s="60"/>
      <c r="I256" s="60"/>
      <c r="J256" s="60"/>
      <c r="K256" s="53"/>
      <c r="L256" s="53"/>
      <c r="M256" s="32"/>
      <c r="N256" s="60"/>
    </row>
    <row r="257" spans="1:14" s="37" customFormat="1">
      <c r="A257" s="34" t="s">
        <v>158</v>
      </c>
      <c r="B257" s="46" t="s">
        <v>157</v>
      </c>
      <c r="C257" s="2"/>
      <c r="D257" s="60"/>
      <c r="E257" s="60"/>
      <c r="F257" s="60"/>
      <c r="G257" s="60"/>
      <c r="H257" s="60"/>
      <c r="I257" s="60"/>
      <c r="J257" s="60"/>
      <c r="K257" s="53"/>
      <c r="L257" s="53"/>
      <c r="M257" s="32"/>
      <c r="N257" s="60"/>
    </row>
    <row r="258" spans="1:14" s="37" customFormat="1">
      <c r="A258" s="34"/>
      <c r="B258" s="46" t="s">
        <v>207</v>
      </c>
      <c r="C258" s="2"/>
      <c r="D258" s="60"/>
      <c r="E258" s="60"/>
      <c r="F258" s="60"/>
      <c r="G258" s="60"/>
      <c r="H258" s="60"/>
      <c r="I258" s="60"/>
      <c r="J258" s="60"/>
      <c r="K258" s="53"/>
      <c r="L258" s="53"/>
      <c r="M258" s="32"/>
      <c r="N258" s="60"/>
    </row>
    <row r="259" spans="1:14" s="37" customFormat="1">
      <c r="A259" s="34"/>
      <c r="B259" s="34" t="s">
        <v>231</v>
      </c>
      <c r="C259" s="38"/>
      <c r="D259" s="60"/>
      <c r="E259" s="60"/>
      <c r="F259" s="60"/>
      <c r="G259" s="60"/>
      <c r="H259" s="60"/>
      <c r="I259" s="60"/>
      <c r="J259" s="60"/>
      <c r="K259" s="53"/>
      <c r="L259" s="53"/>
      <c r="M259" s="32"/>
      <c r="N259" s="60"/>
    </row>
    <row r="260" spans="1:14" s="37" customFormat="1" ht="13.8" thickBot="1">
      <c r="A260" s="34"/>
      <c r="B260" s="34"/>
      <c r="C260" s="2"/>
      <c r="D260" s="60"/>
      <c r="E260" s="60"/>
      <c r="F260" s="60"/>
      <c r="G260" s="60"/>
      <c r="H260" s="60"/>
      <c r="I260" s="60"/>
      <c r="J260" s="54"/>
      <c r="K260" s="55"/>
      <c r="L260" s="55"/>
      <c r="M260" s="32"/>
      <c r="N260" s="60"/>
    </row>
    <row r="261" spans="1:14" s="37" customFormat="1" ht="13.8" thickTop="1">
      <c r="A261" s="34"/>
      <c r="B261" s="34"/>
      <c r="C261" s="2"/>
      <c r="D261" s="60"/>
      <c r="E261" s="60"/>
      <c r="F261" s="60"/>
      <c r="G261" s="60"/>
      <c r="I261" s="60"/>
      <c r="J261" s="70" t="s">
        <v>28</v>
      </c>
      <c r="K261" s="56">
        <v>1</v>
      </c>
      <c r="L261" s="5" t="s">
        <v>68</v>
      </c>
      <c r="M261" s="32"/>
      <c r="N261" s="60"/>
    </row>
    <row r="262" spans="1:14" s="37" customFormat="1">
      <c r="A262" s="34"/>
      <c r="B262" s="34"/>
      <c r="C262" s="2"/>
      <c r="D262" s="60"/>
      <c r="E262" s="60"/>
      <c r="F262" s="60"/>
      <c r="G262" s="60"/>
      <c r="I262" s="60"/>
      <c r="J262" s="70"/>
      <c r="K262" s="56"/>
      <c r="L262" s="5"/>
      <c r="M262" s="32"/>
      <c r="N262" s="60"/>
    </row>
    <row r="263" spans="1:14" s="37" customFormat="1">
      <c r="A263" s="34"/>
      <c r="B263" s="46"/>
      <c r="C263" s="2"/>
      <c r="D263" s="60"/>
      <c r="E263" s="60"/>
      <c r="F263" s="60"/>
      <c r="G263" s="60"/>
      <c r="H263" s="60"/>
      <c r="I263" s="60"/>
      <c r="J263" s="60"/>
      <c r="K263" s="53"/>
      <c r="L263" s="53"/>
      <c r="M263" s="32"/>
      <c r="N263" s="60"/>
    </row>
    <row r="264" spans="1:14" s="37" customFormat="1">
      <c r="A264" s="34" t="s">
        <v>160</v>
      </c>
      <c r="B264" s="46" t="s">
        <v>159</v>
      </c>
      <c r="C264" s="2"/>
      <c r="D264" s="60"/>
      <c r="E264" s="60"/>
      <c r="F264" s="60"/>
      <c r="G264" s="60"/>
      <c r="H264" s="60"/>
      <c r="I264" s="60"/>
      <c r="J264" s="60"/>
      <c r="K264" s="53"/>
      <c r="L264" s="53"/>
      <c r="M264" s="32"/>
      <c r="N264" s="60"/>
    </row>
    <row r="265" spans="1:14" s="37" customFormat="1">
      <c r="A265" s="34"/>
      <c r="B265" s="34" t="s">
        <v>230</v>
      </c>
      <c r="C265" s="38"/>
      <c r="D265" s="60"/>
      <c r="E265" s="60"/>
      <c r="F265" s="60"/>
      <c r="G265" s="60"/>
      <c r="H265" s="60"/>
      <c r="I265" s="60"/>
      <c r="J265" s="60"/>
      <c r="K265" s="53"/>
      <c r="L265" s="53"/>
      <c r="M265" s="32"/>
      <c r="N265" s="60"/>
    </row>
    <row r="266" spans="1:14" s="37" customFormat="1" ht="13.8" thickBot="1">
      <c r="A266" s="34"/>
      <c r="B266" s="34"/>
      <c r="C266" s="2"/>
      <c r="D266" s="60"/>
      <c r="E266" s="60"/>
      <c r="F266" s="60"/>
      <c r="G266" s="60"/>
      <c r="H266" s="60"/>
      <c r="I266" s="60"/>
      <c r="J266" s="54"/>
      <c r="K266" s="55"/>
      <c r="L266" s="55"/>
      <c r="M266" s="32"/>
      <c r="N266" s="60"/>
    </row>
    <row r="267" spans="1:14" s="37" customFormat="1" ht="13.8" thickTop="1">
      <c r="A267" s="34"/>
      <c r="B267" s="34"/>
      <c r="C267" s="2"/>
      <c r="D267" s="60"/>
      <c r="E267" s="60"/>
      <c r="F267" s="60"/>
      <c r="G267" s="60"/>
      <c r="H267" s="60"/>
      <c r="I267" s="60"/>
      <c r="J267" s="70" t="s">
        <v>28</v>
      </c>
      <c r="K267" s="56">
        <v>1</v>
      </c>
      <c r="L267" s="5" t="s">
        <v>68</v>
      </c>
      <c r="M267" s="32"/>
      <c r="N267" s="60"/>
    </row>
    <row r="268" spans="1:14" s="37" customFormat="1">
      <c r="A268" s="34"/>
      <c r="B268" s="34"/>
      <c r="C268" s="2"/>
      <c r="D268" s="60"/>
      <c r="E268" s="60"/>
      <c r="F268" s="60"/>
      <c r="G268" s="60"/>
      <c r="H268" s="60"/>
      <c r="I268" s="60"/>
      <c r="J268" s="70"/>
      <c r="K268" s="56"/>
      <c r="L268" s="5"/>
      <c r="M268" s="32"/>
      <c r="N268" s="60"/>
    </row>
    <row r="269" spans="1:14" s="37" customFormat="1">
      <c r="A269" s="34"/>
      <c r="B269" s="46"/>
      <c r="C269" s="2"/>
      <c r="D269" s="60"/>
      <c r="E269" s="60"/>
      <c r="F269" s="60"/>
      <c r="G269" s="60"/>
      <c r="H269" s="60"/>
      <c r="I269" s="60"/>
      <c r="J269" s="60"/>
      <c r="K269" s="53"/>
      <c r="L269" s="53"/>
      <c r="M269" s="32"/>
      <c r="N269" s="60"/>
    </row>
    <row r="270" spans="1:14" s="37" customFormat="1">
      <c r="A270" s="34" t="s">
        <v>162</v>
      </c>
      <c r="B270" s="46" t="s">
        <v>161</v>
      </c>
      <c r="C270" s="2"/>
      <c r="D270" s="60"/>
      <c r="E270" s="60"/>
      <c r="F270" s="60"/>
      <c r="G270" s="60"/>
      <c r="H270" s="60"/>
      <c r="I270" s="60"/>
      <c r="J270" s="60"/>
      <c r="K270" s="53"/>
      <c r="L270" s="53"/>
      <c r="M270" s="32"/>
      <c r="N270" s="60"/>
    </row>
    <row r="271" spans="1:14" s="37" customFormat="1">
      <c r="A271" s="34"/>
      <c r="B271" s="34" t="s">
        <v>229</v>
      </c>
      <c r="C271" s="38"/>
      <c r="D271" s="60"/>
      <c r="E271" s="60"/>
      <c r="F271" s="60"/>
      <c r="G271" s="60"/>
      <c r="H271" s="60"/>
      <c r="I271" s="60"/>
      <c r="J271" s="60"/>
      <c r="K271" s="53"/>
      <c r="L271" s="53"/>
      <c r="M271" s="32"/>
      <c r="N271" s="60"/>
    </row>
    <row r="272" spans="1:14" s="37" customFormat="1">
      <c r="A272" s="34"/>
      <c r="B272" s="34"/>
      <c r="C272" s="38"/>
      <c r="D272" s="60"/>
      <c r="E272" s="60"/>
      <c r="F272" s="60"/>
      <c r="G272" s="60"/>
      <c r="H272" s="60"/>
      <c r="I272" s="60"/>
      <c r="J272" s="60"/>
      <c r="K272" s="53"/>
      <c r="L272" s="53"/>
      <c r="M272" s="32"/>
      <c r="N272" s="60"/>
    </row>
    <row r="273" spans="1:14" s="37" customFormat="1">
      <c r="A273" s="34"/>
      <c r="B273" s="36" t="s">
        <v>302</v>
      </c>
      <c r="C273" s="38"/>
      <c r="D273" s="60"/>
      <c r="E273" s="60"/>
      <c r="F273" s="60"/>
      <c r="G273" s="60"/>
      <c r="H273" s="60"/>
      <c r="I273" s="60"/>
      <c r="J273" s="48"/>
      <c r="K273" s="53">
        <f>1.5*2</f>
        <v>3</v>
      </c>
      <c r="L273" s="4" t="s">
        <v>5</v>
      </c>
      <c r="M273" s="32"/>
      <c r="N273" s="60"/>
    </row>
    <row r="274" spans="1:14" s="37" customFormat="1" ht="13.8" thickBot="1">
      <c r="A274" s="34"/>
      <c r="B274" s="46"/>
      <c r="C274" s="2"/>
      <c r="D274" s="60"/>
      <c r="E274" s="60"/>
      <c r="F274" s="60"/>
      <c r="G274" s="60"/>
      <c r="H274" s="60"/>
      <c r="I274" s="60"/>
      <c r="J274" s="54" t="s">
        <v>8</v>
      </c>
      <c r="K274" s="55"/>
      <c r="L274" s="55"/>
      <c r="M274" s="32"/>
      <c r="N274" s="60"/>
    </row>
    <row r="275" spans="1:14" s="37" customFormat="1" ht="13.8" thickTop="1">
      <c r="A275" s="34"/>
      <c r="B275" s="46"/>
      <c r="C275" s="2"/>
      <c r="D275" s="60"/>
      <c r="E275" s="60"/>
      <c r="F275" s="60"/>
      <c r="G275" s="60"/>
      <c r="H275" s="60"/>
      <c r="I275" s="60"/>
      <c r="J275" s="70" t="s">
        <v>28</v>
      </c>
      <c r="K275" s="56">
        <f>K273</f>
        <v>3</v>
      </c>
      <c r="L275" s="5" t="s">
        <v>5</v>
      </c>
      <c r="M275" s="32"/>
      <c r="N275" s="60"/>
    </row>
    <row r="276" spans="1:14" s="37" customFormat="1">
      <c r="A276" s="34"/>
      <c r="B276" s="46"/>
      <c r="C276" s="2"/>
      <c r="D276" s="60"/>
      <c r="E276" s="60"/>
      <c r="F276" s="60"/>
      <c r="G276" s="60"/>
      <c r="H276" s="60"/>
      <c r="I276" s="60"/>
      <c r="J276" s="70"/>
      <c r="K276" s="56"/>
      <c r="L276" s="5"/>
      <c r="M276" s="32"/>
      <c r="N276" s="60"/>
    </row>
    <row r="277" spans="1:14" s="37" customFormat="1">
      <c r="A277" s="34"/>
      <c r="B277" s="46"/>
      <c r="C277" s="2"/>
      <c r="D277" s="60"/>
      <c r="E277" s="60"/>
      <c r="F277" s="60"/>
      <c r="G277" s="60"/>
      <c r="H277" s="60"/>
      <c r="I277" s="60"/>
      <c r="J277" s="60"/>
      <c r="K277" s="53"/>
      <c r="L277" s="53"/>
      <c r="M277" s="32"/>
      <c r="N277" s="60"/>
    </row>
    <row r="278" spans="1:14" s="37" customFormat="1">
      <c r="A278" s="34" t="s">
        <v>58</v>
      </c>
      <c r="B278" s="46" t="s">
        <v>163</v>
      </c>
      <c r="C278" s="2"/>
      <c r="D278" s="60"/>
      <c r="E278" s="60"/>
      <c r="F278" s="60"/>
      <c r="G278" s="60"/>
      <c r="H278" s="60"/>
      <c r="I278" s="60"/>
      <c r="J278" s="60"/>
      <c r="K278" s="53"/>
      <c r="L278" s="53"/>
      <c r="M278" s="32"/>
      <c r="N278" s="60"/>
    </row>
    <row r="279" spans="1:14" s="37" customFormat="1">
      <c r="A279" s="34"/>
      <c r="B279" s="34" t="s">
        <v>228</v>
      </c>
      <c r="C279" s="50"/>
      <c r="D279" s="60"/>
      <c r="E279" s="60"/>
      <c r="F279" s="60"/>
      <c r="G279" s="60"/>
      <c r="H279" s="60"/>
      <c r="I279" s="60"/>
      <c r="J279" s="60"/>
      <c r="K279" s="53"/>
      <c r="L279" s="53"/>
      <c r="M279" s="32"/>
      <c r="N279" s="60"/>
    </row>
    <row r="280" spans="1:14" s="37" customFormat="1">
      <c r="A280" s="34"/>
      <c r="B280" s="34"/>
      <c r="C280" s="38"/>
      <c r="D280" s="60"/>
      <c r="E280" s="60"/>
      <c r="F280" s="60"/>
      <c r="G280" s="60"/>
      <c r="H280" s="60"/>
      <c r="I280" s="60"/>
      <c r="J280" s="60"/>
      <c r="K280" s="53"/>
      <c r="L280" s="53"/>
      <c r="M280" s="32"/>
      <c r="N280" s="60"/>
    </row>
    <row r="281" spans="1:14" s="37" customFormat="1" ht="14.4">
      <c r="A281" s="34"/>
      <c r="B281" s="37" t="s">
        <v>253</v>
      </c>
      <c r="C281" s="48"/>
      <c r="F281" s="60"/>
      <c r="G281" s="60"/>
      <c r="H281" s="60"/>
      <c r="I281" s="60"/>
      <c r="J281" s="48"/>
      <c r="K281" s="42">
        <v>5</v>
      </c>
      <c r="L281" s="4" t="s">
        <v>38</v>
      </c>
      <c r="M281" s="32"/>
      <c r="N281" s="60"/>
    </row>
    <row r="282" spans="1:14" s="37" customFormat="1" ht="13.8" thickBot="1">
      <c r="A282" s="34"/>
      <c r="C282" s="24"/>
      <c r="F282" s="60"/>
      <c r="G282" s="60"/>
      <c r="H282" s="60"/>
      <c r="I282" s="60"/>
      <c r="J282" s="54" t="s">
        <v>8</v>
      </c>
      <c r="K282" s="55"/>
      <c r="L282" s="55"/>
      <c r="M282" s="32"/>
      <c r="N282" s="60"/>
    </row>
    <row r="283" spans="1:14" s="37" customFormat="1" ht="15" thickTop="1">
      <c r="A283" s="34"/>
      <c r="B283" s="34"/>
      <c r="C283" s="38"/>
      <c r="D283" s="60"/>
      <c r="E283" s="60"/>
      <c r="F283" s="60"/>
      <c r="G283" s="60"/>
      <c r="H283" s="60"/>
      <c r="I283" s="60"/>
      <c r="J283" s="70" t="s">
        <v>28</v>
      </c>
      <c r="K283" s="56">
        <f>K281</f>
        <v>5</v>
      </c>
      <c r="L283" s="5" t="s">
        <v>49</v>
      </c>
      <c r="M283" s="32"/>
      <c r="N283" s="60"/>
    </row>
    <row r="284" spans="1:14" s="37" customFormat="1">
      <c r="A284" s="34"/>
      <c r="B284" s="46"/>
      <c r="C284" s="2"/>
      <c r="D284" s="60"/>
      <c r="E284" s="60"/>
      <c r="F284" s="60"/>
      <c r="G284" s="60"/>
      <c r="H284" s="60"/>
      <c r="I284" s="60"/>
      <c r="J284" s="60"/>
      <c r="K284" s="53"/>
      <c r="L284" s="53"/>
      <c r="M284" s="32"/>
      <c r="N284" s="60"/>
    </row>
    <row r="285" spans="1:14" s="37" customFormat="1">
      <c r="B285" s="46"/>
      <c r="C285" s="2"/>
      <c r="D285" s="60"/>
      <c r="E285" s="60"/>
      <c r="F285" s="60"/>
      <c r="G285" s="60"/>
      <c r="H285" s="60"/>
      <c r="I285" s="60"/>
      <c r="J285" s="60"/>
      <c r="K285" s="53"/>
      <c r="L285" s="53"/>
      <c r="M285" s="32"/>
      <c r="N285" s="60"/>
    </row>
    <row r="286" spans="1:14" s="37" customFormat="1">
      <c r="A286" s="34" t="s">
        <v>19</v>
      </c>
      <c r="B286" s="46" t="s">
        <v>164</v>
      </c>
      <c r="C286" s="2"/>
      <c r="D286" s="60"/>
      <c r="E286" s="60"/>
      <c r="F286" s="60"/>
      <c r="G286" s="60"/>
      <c r="H286" s="60"/>
      <c r="I286" s="60"/>
      <c r="J286" s="60"/>
      <c r="K286" s="53"/>
      <c r="L286" s="53"/>
      <c r="M286" s="32"/>
      <c r="N286" s="60"/>
    </row>
    <row r="287" spans="1:14" s="37" customFormat="1">
      <c r="B287" s="34" t="s">
        <v>227</v>
      </c>
      <c r="C287" s="50"/>
      <c r="D287" s="60"/>
      <c r="E287" s="60"/>
      <c r="F287" s="60"/>
      <c r="G287" s="60"/>
      <c r="H287" s="60"/>
      <c r="I287" s="60"/>
      <c r="J287" s="60"/>
      <c r="K287" s="53"/>
      <c r="L287" s="53"/>
      <c r="M287" s="32"/>
      <c r="N287" s="60"/>
    </row>
    <row r="288" spans="1:14" s="37" customFormat="1">
      <c r="A288" s="34"/>
      <c r="B288" s="34"/>
      <c r="C288" s="38"/>
      <c r="D288" s="60"/>
      <c r="E288" s="60"/>
      <c r="F288" s="60"/>
      <c r="G288" s="60"/>
      <c r="H288" s="60"/>
      <c r="I288" s="60"/>
      <c r="J288" s="60"/>
      <c r="K288" s="53"/>
      <c r="L288" s="53"/>
      <c r="M288" s="32"/>
      <c r="N288" s="60"/>
    </row>
    <row r="289" spans="1:14" s="37" customFormat="1" ht="14.4">
      <c r="A289" s="34"/>
      <c r="B289" s="37" t="s">
        <v>254</v>
      </c>
      <c r="C289" s="48"/>
      <c r="F289" s="60"/>
      <c r="G289" s="60"/>
      <c r="H289" s="60"/>
      <c r="I289" s="60"/>
      <c r="J289" s="48"/>
      <c r="K289" s="42">
        <v>25</v>
      </c>
      <c r="L289" s="4" t="s">
        <v>38</v>
      </c>
      <c r="M289" s="32"/>
      <c r="N289" s="60"/>
    </row>
    <row r="290" spans="1:14" s="37" customFormat="1" ht="13.8" thickBot="1">
      <c r="A290" s="34"/>
      <c r="C290" s="24"/>
      <c r="F290" s="60"/>
      <c r="G290" s="60"/>
      <c r="H290" s="60"/>
      <c r="I290" s="60"/>
      <c r="J290" s="54" t="s">
        <v>8</v>
      </c>
      <c r="K290" s="55"/>
      <c r="L290" s="55"/>
      <c r="M290" s="32"/>
      <c r="N290" s="60"/>
    </row>
    <row r="291" spans="1:14" s="37" customFormat="1" ht="15" thickTop="1">
      <c r="A291" s="34"/>
      <c r="B291" s="34"/>
      <c r="C291" s="38"/>
      <c r="D291" s="60"/>
      <c r="E291" s="60"/>
      <c r="F291" s="60"/>
      <c r="G291" s="60"/>
      <c r="H291" s="60"/>
      <c r="I291" s="60"/>
      <c r="J291" s="70" t="s">
        <v>28</v>
      </c>
      <c r="K291" s="56">
        <f>K289</f>
        <v>25</v>
      </c>
      <c r="L291" s="5" t="s">
        <v>49</v>
      </c>
      <c r="M291" s="32"/>
      <c r="N291" s="60"/>
    </row>
    <row r="292" spans="1:14" s="37" customFormat="1">
      <c r="A292" s="34"/>
      <c r="B292" s="34"/>
      <c r="C292" s="38"/>
      <c r="D292" s="60"/>
      <c r="E292" s="60"/>
      <c r="F292" s="60"/>
      <c r="G292" s="60"/>
      <c r="H292" s="60"/>
      <c r="I292" s="60"/>
      <c r="J292" s="70"/>
      <c r="K292" s="56"/>
      <c r="L292" s="5"/>
      <c r="M292" s="32"/>
      <c r="N292" s="60"/>
    </row>
    <row r="293" spans="1:14" s="37" customFormat="1">
      <c r="A293" s="34"/>
      <c r="B293" s="46"/>
      <c r="C293" s="2"/>
      <c r="D293" s="60"/>
      <c r="E293" s="60"/>
      <c r="F293" s="60"/>
      <c r="G293" s="60"/>
      <c r="H293" s="60"/>
      <c r="I293" s="60"/>
      <c r="J293" s="60"/>
      <c r="K293" s="53"/>
      <c r="L293" s="53"/>
      <c r="M293" s="32"/>
      <c r="N293" s="60"/>
    </row>
    <row r="294" spans="1:14" s="37" customFormat="1">
      <c r="A294" s="34" t="s">
        <v>170</v>
      </c>
      <c r="B294" s="46" t="s">
        <v>299</v>
      </c>
      <c r="C294" s="2"/>
      <c r="D294" s="60"/>
      <c r="E294" s="60"/>
      <c r="F294" s="60"/>
      <c r="G294" s="60"/>
      <c r="H294" s="60"/>
      <c r="I294" s="60"/>
      <c r="J294" s="60"/>
      <c r="K294" s="53"/>
      <c r="L294" s="53"/>
      <c r="M294" s="32"/>
      <c r="N294" s="60"/>
    </row>
    <row r="295" spans="1:14" s="37" customFormat="1">
      <c r="A295" s="34"/>
      <c r="B295" s="34" t="s">
        <v>226</v>
      </c>
      <c r="C295" s="36" t="s">
        <v>137</v>
      </c>
      <c r="D295" s="60"/>
      <c r="E295" s="60"/>
      <c r="F295" s="60"/>
      <c r="G295" s="60"/>
      <c r="H295" s="60"/>
      <c r="I295" s="60"/>
      <c r="J295" s="60"/>
      <c r="K295" s="53"/>
      <c r="L295" s="53"/>
      <c r="M295" s="32"/>
      <c r="N295" s="60"/>
    </row>
    <row r="296" spans="1:14" s="37" customFormat="1">
      <c r="A296" s="34"/>
      <c r="B296" s="34"/>
      <c r="C296" s="2"/>
      <c r="D296" s="60"/>
      <c r="E296" s="60"/>
      <c r="F296" s="60"/>
      <c r="G296" s="60"/>
      <c r="H296" s="60"/>
      <c r="I296" s="60"/>
      <c r="J296" s="60"/>
      <c r="K296" s="53"/>
      <c r="L296" s="53"/>
      <c r="M296" s="32"/>
      <c r="N296" s="60"/>
    </row>
    <row r="297" spans="1:14" s="37" customFormat="1" ht="14.4">
      <c r="A297" s="34"/>
      <c r="B297" s="37" t="s">
        <v>255</v>
      </c>
      <c r="C297" s="2"/>
      <c r="D297" s="60">
        <f>D64</f>
        <v>144.03</v>
      </c>
      <c r="E297" s="4" t="s">
        <v>38</v>
      </c>
      <c r="F297" s="60" t="s">
        <v>204</v>
      </c>
      <c r="G297" s="60"/>
      <c r="H297" s="60"/>
      <c r="I297" s="4"/>
      <c r="J297" s="48"/>
      <c r="K297" s="53">
        <f>144.03*0.05</f>
        <v>7.2015000000000002</v>
      </c>
      <c r="L297" s="4" t="s">
        <v>37</v>
      </c>
      <c r="M297" s="32"/>
      <c r="N297" s="60"/>
    </row>
    <row r="298" spans="1:14" s="37" customFormat="1" ht="13.8" thickBot="1">
      <c r="A298" s="34"/>
      <c r="B298" s="34"/>
      <c r="C298" s="2"/>
      <c r="D298" s="60"/>
      <c r="E298" s="60"/>
      <c r="F298" s="60"/>
      <c r="G298" s="60"/>
      <c r="H298" s="60"/>
      <c r="I298" s="60"/>
      <c r="J298" s="54" t="s">
        <v>8</v>
      </c>
      <c r="K298" s="55">
        <v>0</v>
      </c>
      <c r="L298" s="55"/>
      <c r="M298" s="32"/>
      <c r="N298" s="60"/>
    </row>
    <row r="299" spans="1:14" s="37" customFormat="1" ht="15" thickTop="1">
      <c r="A299" s="34"/>
      <c r="B299" s="34"/>
      <c r="C299" s="2"/>
      <c r="D299" s="60"/>
      <c r="E299" s="60"/>
      <c r="F299" s="60"/>
      <c r="G299" s="60"/>
      <c r="H299" s="60"/>
      <c r="I299" s="60"/>
      <c r="J299" s="70" t="s">
        <v>28</v>
      </c>
      <c r="K299" s="56">
        <f>K297+K298</f>
        <v>7.2015000000000002</v>
      </c>
      <c r="L299" s="5" t="s">
        <v>46</v>
      </c>
      <c r="M299" s="32"/>
      <c r="N299" s="60"/>
    </row>
    <row r="300" spans="1:14" s="37" customFormat="1">
      <c r="A300" s="34"/>
      <c r="B300" s="34"/>
      <c r="C300" s="2"/>
      <c r="D300" s="60"/>
      <c r="E300" s="60"/>
      <c r="F300" s="60"/>
      <c r="G300" s="60"/>
      <c r="H300" s="60"/>
      <c r="I300" s="60"/>
      <c r="J300" s="60"/>
      <c r="K300" s="53"/>
      <c r="L300" s="53"/>
      <c r="M300" s="32"/>
      <c r="N300" s="60"/>
    </row>
    <row r="301" spans="1:14" s="37" customFormat="1">
      <c r="A301" s="34" t="s">
        <v>171</v>
      </c>
      <c r="B301" s="46" t="s">
        <v>300</v>
      </c>
      <c r="C301" s="2"/>
      <c r="D301" s="60"/>
      <c r="E301" s="60"/>
      <c r="F301" s="60"/>
      <c r="G301" s="60"/>
      <c r="H301" s="60"/>
      <c r="I301" s="60"/>
      <c r="J301" s="60"/>
      <c r="K301" s="53"/>
      <c r="L301" s="53"/>
      <c r="M301" s="32"/>
      <c r="N301" s="60"/>
    </row>
    <row r="302" spans="1:14" s="37" customFormat="1">
      <c r="A302" s="34"/>
      <c r="B302" s="34" t="s">
        <v>225</v>
      </c>
      <c r="C302" s="36" t="s">
        <v>137</v>
      </c>
      <c r="D302" s="60"/>
      <c r="E302" s="60"/>
      <c r="F302" s="60"/>
      <c r="G302" s="60"/>
      <c r="H302" s="60"/>
      <c r="I302" s="60"/>
      <c r="M302" s="32"/>
      <c r="N302" s="60"/>
    </row>
    <row r="303" spans="1:14" s="37" customFormat="1">
      <c r="A303" s="34"/>
      <c r="B303" s="34"/>
      <c r="C303" s="36"/>
      <c r="D303" s="60"/>
      <c r="E303" s="60"/>
      <c r="F303" s="60"/>
      <c r="G303" s="60"/>
      <c r="H303" s="60"/>
      <c r="I303" s="60"/>
      <c r="M303" s="32"/>
      <c r="N303" s="60"/>
    </row>
    <row r="304" spans="1:14" s="37" customFormat="1">
      <c r="A304" s="34"/>
      <c r="B304" s="37" t="s">
        <v>203</v>
      </c>
      <c r="C304" s="36"/>
      <c r="D304" s="60"/>
      <c r="E304" s="60"/>
      <c r="F304" s="60"/>
      <c r="G304" s="60"/>
      <c r="H304" s="60"/>
      <c r="I304" s="60"/>
      <c r="M304" s="32"/>
      <c r="N304" s="60"/>
    </row>
    <row r="305" spans="1:14" s="37" customFormat="1">
      <c r="A305" s="34"/>
      <c r="B305" s="37" t="s">
        <v>205</v>
      </c>
      <c r="C305" s="36"/>
      <c r="D305" s="60"/>
      <c r="E305" s="60"/>
      <c r="F305" s="60"/>
      <c r="G305" s="60"/>
      <c r="H305" s="60"/>
      <c r="I305" s="60"/>
      <c r="K305" s="37">
        <f>17.7+21.49+13.09+10.64+34.76+17.04</f>
        <v>114.72</v>
      </c>
      <c r="L305" s="4" t="s">
        <v>5</v>
      </c>
      <c r="M305" s="32"/>
      <c r="N305" s="60"/>
    </row>
    <row r="306" spans="1:14" s="37" customFormat="1" ht="14.4">
      <c r="A306" s="34"/>
      <c r="B306" s="37">
        <v>145</v>
      </c>
      <c r="C306" s="2" t="s">
        <v>4</v>
      </c>
      <c r="D306" s="60" t="s">
        <v>165</v>
      </c>
      <c r="E306" s="53">
        <v>0.8</v>
      </c>
      <c r="F306" s="60" t="s">
        <v>166</v>
      </c>
      <c r="G306" s="60" t="s">
        <v>167</v>
      </c>
      <c r="H306" s="116" t="s">
        <v>168</v>
      </c>
      <c r="I306" s="37" t="s">
        <v>169</v>
      </c>
      <c r="K306" s="53">
        <f>B306*E306*0.4*0.4</f>
        <v>18.560000000000002</v>
      </c>
      <c r="L306" s="4" t="s">
        <v>37</v>
      </c>
      <c r="M306" s="32"/>
      <c r="N306" s="60"/>
    </row>
    <row r="307" spans="1:14" s="37" customFormat="1" ht="13.8" thickBot="1">
      <c r="A307" s="34"/>
      <c r="B307" s="46"/>
      <c r="C307" s="2"/>
      <c r="D307" s="60"/>
      <c r="E307" s="60">
        <f>B306*0.8</f>
        <v>116</v>
      </c>
      <c r="F307" s="60">
        <f>K305/0.8</f>
        <v>143.39999999999998</v>
      </c>
      <c r="G307" s="60"/>
      <c r="H307" s="60"/>
      <c r="I307" s="60"/>
      <c r="J307" s="54" t="s">
        <v>8</v>
      </c>
      <c r="K307" s="55"/>
      <c r="L307" s="55"/>
      <c r="M307" s="32"/>
      <c r="N307" s="60"/>
    </row>
    <row r="308" spans="1:14" s="37" customFormat="1" ht="15" thickTop="1">
      <c r="E308" s="60"/>
      <c r="F308" s="60"/>
      <c r="G308" s="60"/>
      <c r="H308" s="60"/>
      <c r="I308" s="60"/>
      <c r="J308" s="70" t="s">
        <v>28</v>
      </c>
      <c r="K308" s="56">
        <f>K306+K307</f>
        <v>18.560000000000002</v>
      </c>
      <c r="L308" s="5" t="s">
        <v>46</v>
      </c>
      <c r="M308" s="32"/>
      <c r="N308" s="60"/>
    </row>
    <row r="309" spans="1:14" s="37" customFormat="1">
      <c r="E309" s="60"/>
      <c r="F309" s="60"/>
      <c r="G309" s="60"/>
      <c r="H309" s="60"/>
      <c r="I309" s="60"/>
      <c r="J309" s="70"/>
      <c r="K309" s="56"/>
      <c r="L309" s="5"/>
      <c r="M309" s="32"/>
      <c r="N309" s="60"/>
    </row>
    <row r="310" spans="1:14" s="37" customFormat="1">
      <c r="E310" s="60"/>
      <c r="F310" s="60"/>
      <c r="G310" s="60"/>
      <c r="H310" s="60"/>
      <c r="I310" s="60"/>
      <c r="J310" s="70"/>
      <c r="K310" s="56"/>
      <c r="L310" s="5"/>
      <c r="M310" s="32"/>
      <c r="N310" s="60"/>
    </row>
    <row r="311" spans="1:14" s="37" customFormat="1">
      <c r="A311" s="34" t="s">
        <v>172</v>
      </c>
      <c r="B311" s="46" t="s">
        <v>57</v>
      </c>
      <c r="C311" s="2"/>
      <c r="D311" s="60"/>
      <c r="E311" s="60"/>
      <c r="F311" s="60"/>
      <c r="G311" s="60"/>
      <c r="H311" s="60"/>
      <c r="I311" s="60"/>
      <c r="J311" s="60"/>
      <c r="K311" s="53"/>
      <c r="L311" s="53"/>
      <c r="M311" s="32"/>
      <c r="N311" s="60"/>
    </row>
    <row r="312" spans="1:14" s="37" customFormat="1">
      <c r="A312" s="34"/>
      <c r="B312" s="34" t="s">
        <v>224</v>
      </c>
      <c r="C312" s="36" t="s">
        <v>137</v>
      </c>
      <c r="D312" s="60"/>
      <c r="E312" s="60"/>
      <c r="F312" s="60"/>
      <c r="G312" s="60"/>
      <c r="H312" s="60"/>
      <c r="I312" s="60"/>
      <c r="J312" s="60"/>
      <c r="K312" s="53"/>
      <c r="L312" s="53"/>
      <c r="M312" s="32"/>
      <c r="N312" s="60"/>
    </row>
    <row r="313" spans="1:14" s="37" customFormat="1">
      <c r="A313" s="34"/>
      <c r="B313" s="34"/>
      <c r="C313" s="36"/>
      <c r="D313" s="60"/>
      <c r="E313" s="60"/>
      <c r="F313" s="60"/>
      <c r="G313" s="60"/>
      <c r="H313" s="60"/>
      <c r="I313" s="60"/>
      <c r="J313" s="60"/>
      <c r="K313" s="53"/>
      <c r="L313" s="53"/>
      <c r="M313" s="32"/>
      <c r="N313" s="60"/>
    </row>
    <row r="314" spans="1:14" s="37" customFormat="1" ht="14.4">
      <c r="A314" s="34"/>
      <c r="B314" s="37" t="s">
        <v>66</v>
      </c>
      <c r="C314" s="2"/>
      <c r="D314" s="60"/>
      <c r="E314" s="37" t="s">
        <v>209</v>
      </c>
      <c r="G314" s="60">
        <f>D297</f>
        <v>144.03</v>
      </c>
      <c r="H314" s="4" t="s">
        <v>38</v>
      </c>
      <c r="J314" s="48"/>
      <c r="K314" s="53">
        <f>G314</f>
        <v>144.03</v>
      </c>
      <c r="L314" s="4" t="s">
        <v>38</v>
      </c>
      <c r="M314" s="32"/>
      <c r="N314" s="60"/>
    </row>
    <row r="315" spans="1:14" s="37" customFormat="1" ht="13.8" thickBot="1">
      <c r="A315" s="34"/>
      <c r="B315" s="34"/>
      <c r="C315" s="2"/>
      <c r="D315" s="60"/>
      <c r="E315" s="60"/>
      <c r="F315" s="60"/>
      <c r="G315" s="60"/>
      <c r="H315" s="60"/>
      <c r="I315" s="60"/>
      <c r="J315" s="54" t="s">
        <v>8</v>
      </c>
      <c r="K315" s="55"/>
      <c r="L315" s="55"/>
      <c r="M315" s="32"/>
      <c r="N315" s="60"/>
    </row>
    <row r="316" spans="1:14" s="37" customFormat="1" ht="15" thickTop="1">
      <c r="A316" s="34"/>
      <c r="B316" s="34"/>
      <c r="C316" s="2"/>
      <c r="D316" s="60"/>
      <c r="E316" s="60"/>
      <c r="F316" s="60"/>
      <c r="G316" s="60"/>
      <c r="H316" s="60"/>
      <c r="I316" s="60"/>
      <c r="J316" s="70" t="s">
        <v>28</v>
      </c>
      <c r="K316" s="56">
        <f>K314+K315</f>
        <v>144.03</v>
      </c>
      <c r="L316" s="5" t="s">
        <v>49</v>
      </c>
      <c r="M316" s="32"/>
      <c r="N316" s="60"/>
    </row>
    <row r="317" spans="1:14" s="37" customFormat="1">
      <c r="A317" s="34"/>
      <c r="B317" s="46"/>
      <c r="C317" s="2"/>
      <c r="D317" s="60"/>
      <c r="E317" s="60"/>
      <c r="F317" s="60"/>
      <c r="G317" s="60"/>
      <c r="H317" s="60"/>
      <c r="I317" s="60"/>
      <c r="J317" s="60"/>
      <c r="K317" s="53"/>
      <c r="L317" s="53"/>
      <c r="M317" s="32"/>
      <c r="N317" s="60"/>
    </row>
    <row r="318" spans="1:14" s="37" customFormat="1">
      <c r="A318" s="34" t="s">
        <v>20</v>
      </c>
      <c r="B318" s="46" t="s">
        <v>173</v>
      </c>
      <c r="C318" s="2"/>
      <c r="D318" s="60"/>
      <c r="E318" s="60"/>
      <c r="F318" s="60"/>
      <c r="G318" s="60"/>
      <c r="H318" s="60"/>
      <c r="I318" s="60"/>
      <c r="J318" s="60"/>
      <c r="K318" s="53"/>
      <c r="L318" s="53"/>
      <c r="M318" s="32"/>
      <c r="N318" s="60"/>
    </row>
    <row r="319" spans="1:14" s="37" customFormat="1">
      <c r="A319" s="34"/>
      <c r="B319" s="46" t="s">
        <v>174</v>
      </c>
      <c r="C319" s="2"/>
      <c r="D319" s="60"/>
      <c r="E319" s="60"/>
      <c r="F319" s="60"/>
      <c r="G319" s="60"/>
      <c r="H319" s="60"/>
      <c r="I319" s="60"/>
      <c r="J319" s="60"/>
      <c r="K319" s="53"/>
      <c r="L319" s="53"/>
      <c r="M319" s="32"/>
      <c r="N319" s="60"/>
    </row>
    <row r="320" spans="1:14" s="37" customFormat="1">
      <c r="A320" s="34"/>
      <c r="B320" s="34" t="s">
        <v>223</v>
      </c>
      <c r="C320" s="36" t="s">
        <v>305</v>
      </c>
      <c r="D320" s="11"/>
      <c r="E320" s="36"/>
      <c r="F320" s="60"/>
      <c r="H320" s="60"/>
      <c r="I320" s="60"/>
      <c r="J320" s="60"/>
      <c r="K320" s="53"/>
      <c r="L320" s="53"/>
      <c r="M320" s="32"/>
      <c r="N320" s="60"/>
    </row>
    <row r="321" spans="1:14" s="37" customFormat="1">
      <c r="A321" s="34"/>
      <c r="F321" s="60"/>
      <c r="G321" s="60"/>
      <c r="H321" s="60"/>
      <c r="I321" s="60"/>
      <c r="J321" s="60"/>
      <c r="K321" s="53"/>
      <c r="L321" s="53"/>
      <c r="M321" s="32"/>
      <c r="N321" s="60"/>
    </row>
    <row r="322" spans="1:14" s="37" customFormat="1">
      <c r="A322" s="34"/>
      <c r="B322" s="37" t="s">
        <v>175</v>
      </c>
      <c r="F322" s="60"/>
      <c r="G322" s="60"/>
      <c r="H322" s="60"/>
      <c r="I322" s="60"/>
      <c r="J322" s="60"/>
      <c r="K322" s="53"/>
      <c r="L322" s="53"/>
      <c r="M322" s="32"/>
      <c r="N322" s="60"/>
    </row>
    <row r="323" spans="1:14" s="37" customFormat="1">
      <c r="A323" s="34"/>
      <c r="B323" s="37" t="s">
        <v>176</v>
      </c>
      <c r="C323" s="37" t="s">
        <v>178</v>
      </c>
      <c r="F323" s="60"/>
      <c r="G323" s="60"/>
      <c r="H323" s="60"/>
      <c r="I323" s="60"/>
      <c r="J323" s="60"/>
      <c r="K323" s="53">
        <f>3*14+6*5+8*2.5</f>
        <v>92</v>
      </c>
      <c r="L323" s="4"/>
      <c r="M323" s="32"/>
      <c r="N323" s="60"/>
    </row>
    <row r="324" spans="1:14" s="37" customFormat="1">
      <c r="A324" s="34"/>
      <c r="B324" s="37" t="s">
        <v>179</v>
      </c>
      <c r="D324" s="36" t="s">
        <v>177</v>
      </c>
      <c r="E324" s="37" t="s">
        <v>180</v>
      </c>
      <c r="F324" s="60"/>
      <c r="G324" s="60"/>
      <c r="H324" s="60"/>
      <c r="I324" s="60"/>
      <c r="J324" s="60"/>
      <c r="K324" s="61">
        <f>0.1*4</f>
        <v>0.4</v>
      </c>
      <c r="L324" s="4"/>
      <c r="M324" s="32"/>
      <c r="N324" s="60"/>
    </row>
    <row r="325" spans="1:14" s="37" customFormat="1" ht="14.4">
      <c r="A325" s="34"/>
      <c r="D325" s="36"/>
      <c r="F325" s="60"/>
      <c r="G325" s="60"/>
      <c r="H325" s="60"/>
      <c r="I325" s="60"/>
      <c r="J325" s="60"/>
      <c r="K325" s="53">
        <f>K323*K324</f>
        <v>36.800000000000004</v>
      </c>
      <c r="L325" s="4" t="s">
        <v>38</v>
      </c>
      <c r="M325" s="32"/>
      <c r="N325" s="60"/>
    </row>
    <row r="326" spans="1:14" s="37" customFormat="1">
      <c r="A326" s="34"/>
      <c r="C326" s="36"/>
      <c r="F326" s="60"/>
      <c r="G326" s="60"/>
      <c r="H326" s="60"/>
      <c r="I326" s="60"/>
      <c r="J326" s="60"/>
      <c r="K326" s="53"/>
      <c r="L326" s="53"/>
      <c r="M326" s="32"/>
      <c r="N326" s="60"/>
    </row>
    <row r="327" spans="1:14" s="37" customFormat="1">
      <c r="A327" s="34"/>
      <c r="B327" s="37" t="s">
        <v>181</v>
      </c>
      <c r="F327" s="60"/>
      <c r="G327" s="60"/>
      <c r="H327" s="60"/>
      <c r="I327" s="60"/>
      <c r="J327" s="60"/>
      <c r="K327" s="53"/>
      <c r="L327" s="53"/>
      <c r="M327" s="32"/>
      <c r="N327" s="60"/>
    </row>
    <row r="328" spans="1:14" s="37" customFormat="1">
      <c r="A328" s="34"/>
      <c r="B328" s="37" t="s">
        <v>176</v>
      </c>
      <c r="C328" s="37" t="s">
        <v>182</v>
      </c>
      <c r="F328" s="60"/>
      <c r="G328" s="60"/>
      <c r="H328" s="60"/>
      <c r="I328" s="60"/>
      <c r="J328" s="60"/>
      <c r="K328" s="53">
        <f>3*3*5</f>
        <v>45</v>
      </c>
      <c r="L328" s="4"/>
      <c r="M328" s="32"/>
      <c r="N328" s="60"/>
    </row>
    <row r="329" spans="1:14" s="37" customFormat="1">
      <c r="A329" s="34"/>
      <c r="B329" s="37" t="s">
        <v>179</v>
      </c>
      <c r="D329" s="36" t="s">
        <v>183</v>
      </c>
      <c r="E329" s="37" t="s">
        <v>180</v>
      </c>
      <c r="F329" s="60"/>
      <c r="G329" s="60"/>
      <c r="H329" s="60"/>
      <c r="I329" s="60"/>
      <c r="J329" s="60"/>
      <c r="K329" s="61">
        <f>0.05*4</f>
        <v>0.2</v>
      </c>
      <c r="L329" s="4"/>
      <c r="M329" s="32"/>
      <c r="N329" s="60"/>
    </row>
    <row r="330" spans="1:14" s="37" customFormat="1" ht="14.4">
      <c r="A330" s="34"/>
      <c r="D330" s="36"/>
      <c r="F330" s="60"/>
      <c r="G330" s="60"/>
      <c r="H330" s="60"/>
      <c r="I330" s="60"/>
      <c r="J330" s="60"/>
      <c r="K330" s="53">
        <f>K328*K329</f>
        <v>9</v>
      </c>
      <c r="L330" s="4" t="s">
        <v>38</v>
      </c>
      <c r="M330" s="32"/>
      <c r="N330" s="60"/>
    </row>
    <row r="331" spans="1:14" s="37" customFormat="1">
      <c r="A331" s="34"/>
      <c r="C331" s="36"/>
      <c r="E331" s="50"/>
      <c r="F331" s="60"/>
      <c r="G331" s="60"/>
      <c r="H331" s="60"/>
      <c r="I331" s="60"/>
      <c r="J331" s="60"/>
      <c r="K331" s="53"/>
      <c r="L331" s="53"/>
      <c r="M331" s="32"/>
      <c r="N331" s="60"/>
    </row>
    <row r="332" spans="1:14" s="37" customFormat="1">
      <c r="A332" s="34"/>
      <c r="B332" s="37" t="s">
        <v>184</v>
      </c>
      <c r="F332" s="60"/>
      <c r="G332" s="60"/>
      <c r="H332" s="60"/>
      <c r="I332" s="60"/>
      <c r="J332" s="60"/>
      <c r="K332" s="53"/>
      <c r="L332" s="4"/>
      <c r="M332" s="32"/>
      <c r="N332" s="60"/>
    </row>
    <row r="333" spans="1:14" s="37" customFormat="1">
      <c r="A333" s="34"/>
      <c r="B333" s="37" t="s">
        <v>176</v>
      </c>
      <c r="C333" s="37" t="s">
        <v>186</v>
      </c>
      <c r="D333" s="48"/>
      <c r="E333" s="4"/>
      <c r="F333" s="60"/>
      <c r="G333" s="60"/>
      <c r="H333" s="60"/>
      <c r="I333" s="60"/>
      <c r="J333" s="60"/>
      <c r="K333" s="53">
        <f>31+5</f>
        <v>36</v>
      </c>
      <c r="L333" s="53"/>
      <c r="M333" s="32"/>
      <c r="N333" s="60"/>
    </row>
    <row r="334" spans="1:14" s="37" customFormat="1">
      <c r="A334" s="34"/>
      <c r="B334" s="37" t="s">
        <v>185</v>
      </c>
      <c r="C334" s="47">
        <v>1.3</v>
      </c>
      <c r="D334" s="48"/>
      <c r="E334" s="4"/>
      <c r="F334" s="60"/>
      <c r="G334" s="60"/>
      <c r="H334" s="60"/>
      <c r="I334" s="60"/>
      <c r="J334" s="60"/>
      <c r="K334" s="61">
        <v>1.3</v>
      </c>
      <c r="L334" s="53"/>
      <c r="M334" s="32"/>
      <c r="N334" s="60"/>
    </row>
    <row r="335" spans="1:14" s="37" customFormat="1" ht="14.4">
      <c r="A335" s="34"/>
      <c r="B335" s="60"/>
      <c r="C335" s="60"/>
      <c r="D335" s="32"/>
      <c r="E335" s="4"/>
      <c r="F335" s="60"/>
      <c r="G335" s="60"/>
      <c r="H335" s="60"/>
      <c r="I335" s="60"/>
      <c r="J335" s="60"/>
      <c r="K335" s="53">
        <f>K333*K334</f>
        <v>46.800000000000004</v>
      </c>
      <c r="L335" s="4" t="s">
        <v>38</v>
      </c>
      <c r="M335" s="32"/>
      <c r="N335" s="60"/>
    </row>
    <row r="336" spans="1:14" s="37" customFormat="1">
      <c r="A336" s="34"/>
      <c r="B336" s="32"/>
      <c r="C336" s="32"/>
      <c r="D336" s="32"/>
      <c r="E336" s="8"/>
      <c r="F336" s="60"/>
      <c r="G336" s="60"/>
      <c r="H336" s="60"/>
      <c r="I336" s="60"/>
      <c r="J336" s="60"/>
      <c r="K336" s="53"/>
      <c r="L336" s="53"/>
      <c r="M336" s="32"/>
      <c r="N336" s="60"/>
    </row>
    <row r="337" spans="1:14" s="37" customFormat="1" ht="14.4">
      <c r="A337" s="34"/>
      <c r="B337" s="48"/>
      <c r="C337" s="32"/>
      <c r="D337" s="32"/>
      <c r="E337" s="4"/>
      <c r="F337" s="60"/>
      <c r="G337" s="60"/>
      <c r="H337" s="60"/>
      <c r="I337" s="60"/>
      <c r="J337" s="48" t="s">
        <v>44</v>
      </c>
      <c r="K337" s="53">
        <f>K335+K330+K325</f>
        <v>92.600000000000009</v>
      </c>
      <c r="L337" s="4" t="s">
        <v>38</v>
      </c>
      <c r="M337" s="32"/>
      <c r="N337" s="60"/>
    </row>
    <row r="338" spans="1:14" s="37" customFormat="1" ht="13.8" thickBot="1">
      <c r="A338" s="34"/>
      <c r="B338" s="48"/>
      <c r="C338" s="32"/>
      <c r="D338" s="32"/>
      <c r="E338" s="4"/>
      <c r="F338" s="60"/>
      <c r="G338" s="60"/>
      <c r="H338" s="60"/>
      <c r="I338" s="60"/>
      <c r="J338" s="54" t="s">
        <v>8</v>
      </c>
      <c r="K338" s="55"/>
      <c r="L338" s="55"/>
      <c r="M338" s="32"/>
      <c r="N338" s="60"/>
    </row>
    <row r="339" spans="1:14" s="37" customFormat="1" ht="15" thickTop="1">
      <c r="A339" s="34"/>
      <c r="B339" s="48"/>
      <c r="C339" s="32"/>
      <c r="D339" s="32"/>
      <c r="E339" s="4"/>
      <c r="F339" s="60"/>
      <c r="G339" s="60"/>
      <c r="H339" s="60"/>
      <c r="I339" s="60"/>
      <c r="J339" s="70" t="s">
        <v>28</v>
      </c>
      <c r="K339" s="56">
        <f>SUM(K337:K338)</f>
        <v>92.600000000000009</v>
      </c>
      <c r="L339" s="5" t="s">
        <v>49</v>
      </c>
      <c r="M339" s="32"/>
      <c r="N339" s="60"/>
    </row>
    <row r="340" spans="1:14" s="37" customFormat="1">
      <c r="A340" s="34"/>
      <c r="B340" s="48"/>
      <c r="C340" s="32"/>
      <c r="D340" s="32"/>
      <c r="E340" s="4"/>
      <c r="F340" s="60"/>
      <c r="G340" s="60"/>
      <c r="H340" s="60"/>
      <c r="I340" s="60"/>
      <c r="J340" s="70"/>
      <c r="K340" s="56"/>
      <c r="L340" s="5"/>
      <c r="M340" s="32"/>
      <c r="N340" s="60"/>
    </row>
    <row r="341" spans="1:14" s="37" customFormat="1">
      <c r="A341" s="34"/>
      <c r="B341" s="48"/>
      <c r="C341" s="32"/>
      <c r="D341" s="32"/>
      <c r="E341" s="4"/>
      <c r="F341" s="60"/>
      <c r="G341" s="60"/>
      <c r="H341" s="60"/>
      <c r="I341" s="60"/>
      <c r="J341" s="70"/>
      <c r="K341" s="56"/>
      <c r="L341" s="5"/>
      <c r="M341" s="32"/>
      <c r="N341" s="60"/>
    </row>
    <row r="342" spans="1:14" s="37" customFormat="1">
      <c r="A342" s="34" t="s">
        <v>21</v>
      </c>
      <c r="B342" s="46" t="s">
        <v>188</v>
      </c>
      <c r="C342" s="32"/>
      <c r="D342" s="32"/>
      <c r="E342" s="4"/>
      <c r="F342" s="60"/>
      <c r="G342" s="60"/>
      <c r="H342" s="60"/>
      <c r="I342" s="60"/>
      <c r="J342" s="70"/>
      <c r="K342" s="56"/>
      <c r="L342" s="5"/>
      <c r="M342" s="32"/>
      <c r="N342" s="60"/>
    </row>
    <row r="343" spans="1:14" s="37" customFormat="1">
      <c r="A343" s="34"/>
      <c r="B343" s="34" t="s">
        <v>222</v>
      </c>
      <c r="C343" s="36" t="s">
        <v>305</v>
      </c>
      <c r="D343" s="32"/>
      <c r="E343" s="4"/>
      <c r="F343" s="60"/>
      <c r="G343" s="60"/>
      <c r="H343" s="60"/>
      <c r="I343" s="60"/>
      <c r="J343" s="70"/>
      <c r="K343" s="56"/>
      <c r="L343" s="5"/>
      <c r="M343" s="32"/>
      <c r="N343" s="60"/>
    </row>
    <row r="344" spans="1:14" s="37" customFormat="1">
      <c r="A344" s="34"/>
      <c r="B344" s="48"/>
      <c r="C344" s="32"/>
      <c r="D344" s="32"/>
      <c r="E344" s="4"/>
      <c r="F344" s="60"/>
      <c r="G344" s="60"/>
      <c r="H344" s="60"/>
      <c r="I344" s="60"/>
      <c r="J344" s="70"/>
      <c r="K344" s="56"/>
      <c r="L344" s="5"/>
      <c r="M344" s="32"/>
      <c r="N344" s="60"/>
    </row>
    <row r="345" spans="1:14" s="37" customFormat="1">
      <c r="A345" s="34"/>
      <c r="B345" s="37" t="s">
        <v>256</v>
      </c>
      <c r="C345" s="32"/>
      <c r="D345" s="32"/>
      <c r="E345" s="4"/>
      <c r="F345" s="60"/>
      <c r="G345" s="60"/>
      <c r="H345" s="60"/>
      <c r="I345" s="60"/>
      <c r="J345" s="70"/>
      <c r="K345" s="56"/>
      <c r="L345" s="5"/>
      <c r="M345" s="32"/>
      <c r="N345" s="60"/>
    </row>
    <row r="346" spans="1:14" s="37" customFormat="1" ht="13.8" thickBot="1">
      <c r="A346" s="34"/>
      <c r="B346" s="48"/>
      <c r="C346" s="32"/>
      <c r="D346" s="32"/>
      <c r="E346" s="4"/>
      <c r="F346" s="60"/>
      <c r="G346" s="60"/>
      <c r="H346" s="60"/>
      <c r="I346" s="60"/>
      <c r="J346" s="54"/>
      <c r="K346" s="55"/>
      <c r="L346" s="55"/>
      <c r="M346" s="32"/>
      <c r="N346" s="60"/>
    </row>
    <row r="347" spans="1:14" s="37" customFormat="1" ht="15" thickTop="1">
      <c r="A347" s="34"/>
      <c r="B347" s="48"/>
      <c r="C347" s="32"/>
      <c r="D347" s="32"/>
      <c r="E347" s="4"/>
      <c r="F347" s="60"/>
      <c r="G347" s="60"/>
      <c r="H347" s="60"/>
      <c r="I347" s="60"/>
      <c r="J347" s="70" t="s">
        <v>28</v>
      </c>
      <c r="K347" s="56">
        <f>K339</f>
        <v>92.600000000000009</v>
      </c>
      <c r="L347" s="5" t="s">
        <v>49</v>
      </c>
      <c r="M347" s="32"/>
      <c r="N347" s="60"/>
    </row>
    <row r="348" spans="1:14" s="37" customFormat="1">
      <c r="A348" s="34"/>
      <c r="B348" s="48"/>
      <c r="C348" s="32"/>
      <c r="D348" s="32"/>
      <c r="E348" s="4"/>
      <c r="F348" s="60"/>
      <c r="G348" s="60"/>
      <c r="H348" s="60"/>
      <c r="I348" s="60"/>
      <c r="J348" s="70"/>
      <c r="K348" s="56"/>
      <c r="L348" s="5"/>
      <c r="M348" s="32"/>
      <c r="N348" s="60"/>
    </row>
    <row r="349" spans="1:14" s="37" customFormat="1">
      <c r="A349" s="34"/>
      <c r="B349" s="48"/>
      <c r="C349" s="32"/>
      <c r="D349" s="32"/>
      <c r="E349" s="4"/>
      <c r="F349" s="60"/>
      <c r="G349" s="60"/>
      <c r="H349" s="60"/>
      <c r="I349" s="60"/>
      <c r="J349" s="70"/>
      <c r="K349" s="56"/>
      <c r="L349" s="5"/>
      <c r="M349" s="32"/>
      <c r="N349" s="60"/>
    </row>
    <row r="350" spans="1:14" s="37" customFormat="1">
      <c r="A350" s="34" t="s">
        <v>208</v>
      </c>
      <c r="B350" s="46" t="s">
        <v>187</v>
      </c>
      <c r="C350" s="32"/>
      <c r="D350" s="32"/>
      <c r="E350" s="4"/>
      <c r="F350" s="60"/>
      <c r="G350" s="60"/>
      <c r="H350" s="60"/>
      <c r="I350" s="60"/>
      <c r="J350" s="70"/>
      <c r="K350" s="56"/>
      <c r="L350" s="5"/>
      <c r="M350" s="32"/>
      <c r="N350" s="60"/>
    </row>
    <row r="351" spans="1:14" s="37" customFormat="1">
      <c r="A351" s="34"/>
      <c r="B351" s="34" t="s">
        <v>221</v>
      </c>
      <c r="C351" s="36" t="s">
        <v>306</v>
      </c>
      <c r="D351" s="32"/>
      <c r="E351" s="4"/>
      <c r="F351" s="60"/>
      <c r="G351" s="60"/>
      <c r="H351" s="60"/>
      <c r="I351" s="60"/>
      <c r="J351" s="70"/>
      <c r="K351" s="56"/>
      <c r="L351" s="5"/>
      <c r="M351" s="32"/>
      <c r="N351" s="60"/>
    </row>
    <row r="352" spans="1:14" s="37" customFormat="1">
      <c r="A352" s="34"/>
      <c r="B352" s="48"/>
      <c r="C352" s="32"/>
      <c r="D352" s="32"/>
      <c r="E352" s="4"/>
      <c r="F352" s="60"/>
      <c r="G352" s="60"/>
      <c r="H352" s="60"/>
      <c r="I352" s="60"/>
      <c r="J352" s="70"/>
      <c r="K352" s="56"/>
      <c r="L352" s="5"/>
      <c r="M352" s="32"/>
      <c r="N352" s="60"/>
    </row>
    <row r="353" spans="1:14" s="37" customFormat="1" ht="14.4">
      <c r="A353" s="34"/>
      <c r="B353" s="37" t="s">
        <v>189</v>
      </c>
      <c r="C353" s="32"/>
      <c r="D353" s="32"/>
      <c r="E353" s="116" t="s">
        <v>201</v>
      </c>
      <c r="F353" s="60"/>
      <c r="G353" s="60"/>
      <c r="H353" s="60"/>
      <c r="I353" s="60"/>
      <c r="J353" s="70"/>
      <c r="K353" s="114">
        <f>(12.8*2+19.25*2+(5.7+1.5)*2)*3</f>
        <v>235.5</v>
      </c>
      <c r="L353" s="4" t="s">
        <v>38</v>
      </c>
      <c r="M353" s="32"/>
      <c r="N353" s="60"/>
    </row>
    <row r="354" spans="1:14" s="37" customFormat="1">
      <c r="A354" s="34"/>
      <c r="C354" s="32"/>
      <c r="D354" s="32"/>
      <c r="E354" s="116"/>
      <c r="F354" s="60"/>
      <c r="G354" s="60"/>
      <c r="H354" s="60"/>
      <c r="I354" s="60"/>
      <c r="J354" s="70"/>
      <c r="K354" s="114"/>
      <c r="L354" s="4"/>
      <c r="M354" s="32"/>
      <c r="N354" s="60"/>
    </row>
    <row r="355" spans="1:14" s="37" customFormat="1" ht="14.4">
      <c r="A355" s="34"/>
      <c r="B355" s="37" t="s">
        <v>200</v>
      </c>
      <c r="C355" s="32"/>
      <c r="D355" s="32"/>
      <c r="E355" s="116"/>
      <c r="F355" s="60"/>
      <c r="G355" s="60"/>
      <c r="H355" s="60"/>
      <c r="I355" s="60"/>
      <c r="J355" s="70"/>
      <c r="K355" s="114">
        <v>31</v>
      </c>
      <c r="L355" s="4" t="s">
        <v>38</v>
      </c>
      <c r="M355" s="32"/>
      <c r="N355" s="60"/>
    </row>
    <row r="356" spans="1:14" s="37" customFormat="1">
      <c r="A356" s="34"/>
      <c r="C356" s="32"/>
      <c r="D356" s="32"/>
      <c r="E356" s="116"/>
      <c r="F356" s="60"/>
      <c r="G356" s="60"/>
      <c r="H356" s="60"/>
      <c r="I356" s="60"/>
      <c r="J356" s="70"/>
      <c r="K356" s="114"/>
      <c r="L356" s="4"/>
      <c r="M356" s="32"/>
      <c r="N356" s="60"/>
    </row>
    <row r="357" spans="1:14" s="37" customFormat="1" ht="13.8" thickBot="1">
      <c r="A357" s="34"/>
      <c r="D357" s="32"/>
      <c r="E357" s="4"/>
      <c r="F357" s="60"/>
      <c r="G357" s="60"/>
      <c r="H357" s="60"/>
      <c r="I357" s="60"/>
      <c r="J357" s="54" t="s">
        <v>8</v>
      </c>
      <c r="K357" s="55"/>
      <c r="L357" s="55"/>
      <c r="M357" s="32"/>
      <c r="N357" s="60"/>
    </row>
    <row r="358" spans="1:14" s="37" customFormat="1" ht="15" thickTop="1">
      <c r="A358" s="34"/>
      <c r="C358" s="32"/>
      <c r="D358" s="32"/>
      <c r="E358" s="4"/>
      <c r="F358" s="60"/>
      <c r="G358" s="60"/>
      <c r="H358" s="60"/>
      <c r="I358" s="60"/>
      <c r="J358" s="70" t="s">
        <v>28</v>
      </c>
      <c r="K358" s="56">
        <f>SUM(K353:K357)</f>
        <v>266.5</v>
      </c>
      <c r="L358" s="5" t="s">
        <v>49</v>
      </c>
      <c r="M358" s="32"/>
      <c r="N358" s="60"/>
    </row>
    <row r="359" spans="1:14" s="37" customFormat="1">
      <c r="A359" s="34"/>
      <c r="B359" s="48"/>
      <c r="C359" s="32"/>
      <c r="D359" s="32"/>
      <c r="E359" s="4"/>
      <c r="F359" s="60"/>
      <c r="G359" s="60"/>
      <c r="H359" s="60"/>
      <c r="I359" s="60"/>
      <c r="J359" s="70"/>
      <c r="K359" s="56"/>
      <c r="L359" s="5"/>
      <c r="M359" s="32"/>
      <c r="N359" s="60"/>
    </row>
    <row r="360" spans="1:14" s="37" customFormat="1">
      <c r="A360" s="34"/>
      <c r="B360" s="48"/>
      <c r="C360" s="32"/>
      <c r="D360" s="32"/>
      <c r="E360" s="4"/>
      <c r="F360" s="60"/>
      <c r="G360" s="60"/>
      <c r="H360" s="60"/>
      <c r="I360" s="60"/>
      <c r="J360" s="70"/>
      <c r="K360" s="56"/>
      <c r="L360" s="5"/>
      <c r="M360" s="32"/>
      <c r="N360" s="60"/>
    </row>
    <row r="361" spans="1:14" s="37" customFormat="1">
      <c r="A361" s="34" t="s">
        <v>22</v>
      </c>
      <c r="B361" s="46" t="s">
        <v>197</v>
      </c>
      <c r="C361" s="32"/>
      <c r="D361" s="32"/>
      <c r="E361" s="4"/>
      <c r="F361" s="60"/>
      <c r="G361" s="60"/>
      <c r="H361" s="60"/>
      <c r="I361" s="60"/>
      <c r="J361" s="70"/>
      <c r="K361" s="56"/>
      <c r="L361" s="5"/>
      <c r="M361" s="32"/>
      <c r="N361" s="60"/>
    </row>
    <row r="362" spans="1:14" s="37" customFormat="1">
      <c r="A362" s="34"/>
      <c r="B362" s="34" t="s">
        <v>220</v>
      </c>
      <c r="C362" s="36" t="s">
        <v>306</v>
      </c>
      <c r="D362" s="32"/>
      <c r="E362" s="4"/>
      <c r="F362" s="60"/>
      <c r="G362" s="60"/>
      <c r="H362" s="60"/>
      <c r="I362" s="60"/>
      <c r="J362" s="70"/>
      <c r="K362" s="56"/>
      <c r="L362" s="5"/>
      <c r="M362" s="32"/>
      <c r="N362" s="60"/>
    </row>
    <row r="363" spans="1:14" s="37" customFormat="1">
      <c r="A363" s="34"/>
      <c r="B363" s="48"/>
      <c r="C363" s="32"/>
      <c r="D363" s="32"/>
      <c r="E363" s="4"/>
      <c r="F363" s="60"/>
      <c r="G363" s="60"/>
      <c r="H363" s="60"/>
      <c r="I363" s="60"/>
      <c r="J363" s="70"/>
      <c r="K363" s="56"/>
      <c r="L363" s="5"/>
      <c r="M363" s="32"/>
      <c r="N363" s="60"/>
    </row>
    <row r="364" spans="1:14" s="37" customFormat="1">
      <c r="A364" s="34"/>
      <c r="B364" s="37" t="s">
        <v>198</v>
      </c>
      <c r="C364" s="32"/>
      <c r="D364" s="32"/>
      <c r="E364" s="4"/>
      <c r="F364" s="60"/>
      <c r="G364" s="60"/>
      <c r="H364" s="60"/>
      <c r="I364" s="60"/>
      <c r="J364" s="70"/>
      <c r="K364" s="56"/>
      <c r="L364" s="5"/>
      <c r="M364" s="32"/>
      <c r="N364" s="60"/>
    </row>
    <row r="365" spans="1:14" s="37" customFormat="1" ht="14.4">
      <c r="A365" s="34"/>
      <c r="B365" s="116" t="s">
        <v>199</v>
      </c>
      <c r="C365" s="32"/>
      <c r="D365" s="32"/>
      <c r="E365" s="4"/>
      <c r="F365" s="60"/>
      <c r="G365" s="60"/>
      <c r="H365" s="60"/>
      <c r="I365" s="60"/>
      <c r="J365" s="70"/>
      <c r="K365" s="114">
        <f>2.85*((2.2+1+0.8+0.7+1.2)*4+4.2+0.4+1.7+1.4+2.2+5.2+3.6*2+3.9*2+1+1.4+1.4+0.4+4.2+2.8+0.8)</f>
        <v>187.245</v>
      </c>
      <c r="L365" s="4" t="s">
        <v>38</v>
      </c>
      <c r="M365" s="32"/>
      <c r="N365" s="60"/>
    </row>
    <row r="366" spans="1:14" s="37" customFormat="1">
      <c r="A366" s="34"/>
      <c r="C366" s="32"/>
      <c r="D366" s="32"/>
      <c r="E366" s="4"/>
      <c r="F366" s="60"/>
      <c r="G366" s="60"/>
      <c r="H366" s="60"/>
      <c r="I366" s="60"/>
      <c r="J366" s="70"/>
      <c r="K366" s="56"/>
      <c r="L366" s="5"/>
      <c r="M366" s="32"/>
      <c r="N366" s="60"/>
    </row>
    <row r="367" spans="1:14" s="37" customFormat="1">
      <c r="A367" s="34"/>
      <c r="B367" s="37" t="s">
        <v>189</v>
      </c>
      <c r="C367" s="32"/>
      <c r="D367" s="32"/>
      <c r="E367" s="4"/>
      <c r="F367" s="60"/>
      <c r="G367" s="60"/>
      <c r="H367" s="60"/>
      <c r="I367" s="60"/>
      <c r="J367" s="70"/>
      <c r="M367" s="32"/>
      <c r="N367" s="60"/>
    </row>
    <row r="368" spans="1:14" s="37" customFormat="1" ht="14.4">
      <c r="A368" s="34"/>
      <c r="B368" s="37" t="s">
        <v>257</v>
      </c>
      <c r="C368" s="32"/>
      <c r="D368" s="32"/>
      <c r="E368" s="4"/>
      <c r="F368" s="60"/>
      <c r="G368" s="60"/>
      <c r="H368" s="60"/>
      <c r="I368" s="60"/>
      <c r="J368" s="70"/>
      <c r="K368" s="114">
        <f>(12.8*2+19.25*2+(5.7+1.5)*2)*3+31</f>
        <v>266.5</v>
      </c>
      <c r="L368" s="4" t="s">
        <v>38</v>
      </c>
      <c r="M368" s="32"/>
      <c r="N368" s="60"/>
    </row>
    <row r="369" spans="1:14" s="37" customFormat="1">
      <c r="A369" s="34"/>
      <c r="C369" s="32"/>
      <c r="D369" s="32"/>
      <c r="E369" s="4"/>
      <c r="F369" s="60"/>
      <c r="G369" s="60"/>
      <c r="H369" s="60"/>
      <c r="I369" s="60"/>
      <c r="J369" s="70"/>
      <c r="K369" s="56"/>
      <c r="L369" s="5"/>
      <c r="M369" s="32"/>
      <c r="N369" s="60"/>
    </row>
    <row r="370" spans="1:14" s="37" customFormat="1" ht="14.4">
      <c r="A370" s="34"/>
      <c r="B370" s="37" t="s">
        <v>202</v>
      </c>
      <c r="C370" s="2"/>
      <c r="D370" s="60"/>
      <c r="E370" s="60"/>
      <c r="F370" s="60"/>
      <c r="G370" s="60"/>
      <c r="H370" s="60"/>
      <c r="I370" s="60"/>
      <c r="J370" s="60"/>
      <c r="K370" s="53">
        <v>174</v>
      </c>
      <c r="L370" s="4" t="s">
        <v>38</v>
      </c>
      <c r="M370" s="32"/>
      <c r="N370" s="60"/>
    </row>
    <row r="371" spans="1:14" s="37" customFormat="1">
      <c r="A371" s="34"/>
      <c r="C371" s="2"/>
      <c r="D371" s="60"/>
      <c r="E371" s="60"/>
      <c r="F371" s="60"/>
      <c r="G371" s="60"/>
      <c r="H371" s="60"/>
      <c r="I371" s="60"/>
      <c r="J371" s="60"/>
      <c r="K371" s="53"/>
      <c r="L371" s="4"/>
      <c r="M371" s="32"/>
      <c r="N371" s="60"/>
    </row>
    <row r="372" spans="1:14" s="37" customFormat="1" ht="13.8" thickBot="1">
      <c r="A372" s="34"/>
      <c r="C372" s="2"/>
      <c r="D372" s="60"/>
      <c r="E372" s="60"/>
      <c r="F372" s="60"/>
      <c r="G372" s="60"/>
      <c r="H372" s="60"/>
      <c r="I372" s="60"/>
      <c r="J372" s="54" t="s">
        <v>8</v>
      </c>
      <c r="K372" s="55"/>
      <c r="L372" s="55"/>
      <c r="M372" s="32"/>
      <c r="N372" s="60"/>
    </row>
    <row r="373" spans="1:14" s="37" customFormat="1" ht="15" thickTop="1">
      <c r="A373" s="34"/>
      <c r="C373" s="36"/>
      <c r="J373" s="70" t="s">
        <v>28</v>
      </c>
      <c r="K373" s="56">
        <f>SUM(K365:K372)</f>
        <v>627.745</v>
      </c>
      <c r="L373" s="5" t="s">
        <v>49</v>
      </c>
      <c r="M373" s="48"/>
    </row>
    <row r="374" spans="1:14" s="37" customFormat="1">
      <c r="A374" s="34"/>
      <c r="C374" s="36"/>
      <c r="J374" s="70"/>
      <c r="K374" s="56"/>
      <c r="L374" s="5"/>
      <c r="M374" s="48"/>
    </row>
    <row r="375" spans="1:14" s="37" customFormat="1">
      <c r="A375" s="34"/>
      <c r="C375" s="36"/>
      <c r="J375" s="70"/>
      <c r="K375" s="56"/>
      <c r="L375" s="5"/>
      <c r="M375" s="48"/>
    </row>
    <row r="376" spans="1:14" s="37" customFormat="1">
      <c r="A376" s="34" t="s">
        <v>23</v>
      </c>
      <c r="B376" s="46" t="s">
        <v>210</v>
      </c>
      <c r="C376" s="36"/>
      <c r="K376" s="47"/>
      <c r="L376" s="47"/>
      <c r="M376" s="48"/>
    </row>
    <row r="377" spans="1:14" s="37" customFormat="1" ht="13.8" thickBot="1">
      <c r="A377" s="34"/>
      <c r="B377" s="34" t="s">
        <v>219</v>
      </c>
      <c r="C377" s="36"/>
      <c r="J377" s="62"/>
      <c r="K377" s="55"/>
      <c r="L377" s="55"/>
      <c r="M377" s="48"/>
    </row>
    <row r="378" spans="1:14" s="37" customFormat="1" ht="13.8" thickTop="1">
      <c r="A378" s="34"/>
      <c r="B378" s="46"/>
      <c r="C378" s="36"/>
      <c r="J378" s="70" t="s">
        <v>28</v>
      </c>
      <c r="K378" s="56">
        <v>3</v>
      </c>
      <c r="L378" s="56" t="s">
        <v>65</v>
      </c>
      <c r="M378" s="48"/>
    </row>
    <row r="379" spans="1:14" s="37" customFormat="1">
      <c r="A379" s="34"/>
      <c r="B379" s="46"/>
      <c r="C379" s="36"/>
      <c r="J379" s="70"/>
      <c r="K379" s="56"/>
      <c r="L379" s="56"/>
      <c r="M379" s="48"/>
    </row>
    <row r="380" spans="1:14" s="37" customFormat="1">
      <c r="A380" s="34"/>
      <c r="B380" s="46"/>
      <c r="C380" s="36"/>
      <c r="J380" s="70"/>
      <c r="K380" s="47"/>
      <c r="L380" s="47"/>
      <c r="M380" s="48"/>
    </row>
    <row r="381" spans="1:14" s="37" customFormat="1">
      <c r="A381" s="34" t="s">
        <v>24</v>
      </c>
      <c r="B381" s="46" t="s">
        <v>211</v>
      </c>
      <c r="C381" s="36"/>
      <c r="M381" s="48"/>
    </row>
    <row r="382" spans="1:14" s="37" customFormat="1" ht="13.8" thickBot="1">
      <c r="A382" s="34"/>
      <c r="B382" s="34" t="s">
        <v>218</v>
      </c>
      <c r="C382" s="36"/>
      <c r="J382" s="62"/>
      <c r="K382" s="55"/>
      <c r="L382" s="55"/>
      <c r="M382" s="48"/>
    </row>
    <row r="383" spans="1:14" s="37" customFormat="1" ht="13.8" thickTop="1">
      <c r="A383" s="34"/>
      <c r="B383" s="34"/>
      <c r="C383" s="36"/>
      <c r="J383" s="70" t="s">
        <v>28</v>
      </c>
      <c r="K383" s="56">
        <v>1</v>
      </c>
      <c r="L383" s="56" t="s">
        <v>68</v>
      </c>
      <c r="M383" s="48"/>
    </row>
    <row r="384" spans="1:14" s="37" customFormat="1">
      <c r="A384" s="34"/>
      <c r="B384" s="34"/>
      <c r="C384" s="36"/>
      <c r="J384" s="70"/>
      <c r="K384" s="56"/>
      <c r="L384" s="56"/>
      <c r="M384" s="48"/>
    </row>
    <row r="385" spans="1:13" s="37" customFormat="1">
      <c r="A385" s="34"/>
      <c r="B385" s="46"/>
      <c r="C385" s="36"/>
      <c r="K385" s="47"/>
      <c r="L385" s="47"/>
      <c r="M385" s="48"/>
    </row>
    <row r="386" spans="1:13" s="37" customFormat="1">
      <c r="A386" s="34" t="s">
        <v>25</v>
      </c>
      <c r="B386" s="46" t="s">
        <v>307</v>
      </c>
      <c r="C386" s="36"/>
      <c r="K386" s="47"/>
      <c r="L386" s="47"/>
      <c r="M386" s="48"/>
    </row>
    <row r="387" spans="1:13" s="37" customFormat="1" ht="13.8" thickBot="1">
      <c r="A387" s="34"/>
      <c r="B387" s="34" t="s">
        <v>217</v>
      </c>
      <c r="C387" s="36"/>
      <c r="J387" s="54"/>
      <c r="K387" s="55"/>
      <c r="L387" s="55"/>
      <c r="M387" s="48"/>
    </row>
    <row r="388" spans="1:13" s="37" customFormat="1" ht="13.8" thickTop="1">
      <c r="A388" s="34"/>
      <c r="B388" s="46"/>
      <c r="C388" s="36"/>
      <c r="J388" s="70" t="s">
        <v>28</v>
      </c>
      <c r="K388" s="56">
        <v>1</v>
      </c>
      <c r="L388" s="56" t="s">
        <v>68</v>
      </c>
      <c r="M388" s="48"/>
    </row>
    <row r="389" spans="1:13" s="37" customFormat="1">
      <c r="A389" s="34"/>
      <c r="B389" s="46"/>
      <c r="C389" s="36"/>
      <c r="J389" s="70"/>
      <c r="K389" s="56"/>
      <c r="L389" s="56"/>
      <c r="M389" s="48"/>
    </row>
    <row r="390" spans="1:13" s="37" customFormat="1">
      <c r="A390" s="34"/>
      <c r="B390" s="46"/>
      <c r="C390" s="36"/>
      <c r="K390" s="47"/>
      <c r="L390" s="47"/>
      <c r="M390" s="48"/>
    </row>
    <row r="391" spans="1:13" s="37" customFormat="1">
      <c r="A391" s="34" t="s">
        <v>26</v>
      </c>
      <c r="B391" s="46" t="s">
        <v>212</v>
      </c>
      <c r="C391" s="36"/>
      <c r="K391" s="47"/>
      <c r="L391" s="47"/>
      <c r="M391" s="48"/>
    </row>
    <row r="392" spans="1:13" s="37" customFormat="1" ht="13.8" thickBot="1">
      <c r="A392" s="34"/>
      <c r="B392" s="34" t="s">
        <v>216</v>
      </c>
      <c r="C392" s="36"/>
      <c r="J392" s="54"/>
      <c r="K392" s="55"/>
      <c r="L392" s="55"/>
      <c r="M392" s="48"/>
    </row>
    <row r="393" spans="1:13" s="37" customFormat="1" ht="13.8" thickTop="1">
      <c r="A393" s="34"/>
      <c r="B393" s="46"/>
      <c r="C393" s="36"/>
      <c r="J393" s="70" t="s">
        <v>28</v>
      </c>
      <c r="K393" s="56">
        <v>1</v>
      </c>
      <c r="L393" s="56" t="s">
        <v>68</v>
      </c>
      <c r="M393" s="48"/>
    </row>
    <row r="394" spans="1:13" s="37" customFormat="1">
      <c r="A394" s="34"/>
      <c r="B394" s="46"/>
      <c r="C394" s="36"/>
      <c r="J394" s="70"/>
      <c r="K394" s="56"/>
      <c r="L394" s="56"/>
      <c r="M394" s="48"/>
    </row>
    <row r="395" spans="1:13" s="37" customFormat="1">
      <c r="A395" s="34"/>
      <c r="B395" s="46"/>
      <c r="C395" s="36"/>
      <c r="K395" s="47"/>
      <c r="L395" s="47"/>
      <c r="M395" s="48"/>
    </row>
    <row r="396" spans="1:13" s="37" customFormat="1">
      <c r="A396" s="34" t="s">
        <v>59</v>
      </c>
      <c r="B396" s="46" t="s">
        <v>213</v>
      </c>
      <c r="C396" s="36"/>
      <c r="K396" s="47"/>
      <c r="L396" s="47"/>
      <c r="M396" s="48"/>
    </row>
    <row r="397" spans="1:13" s="37" customFormat="1" ht="13.8" thickBot="1">
      <c r="A397" s="34"/>
      <c r="B397" s="34" t="s">
        <v>215</v>
      </c>
      <c r="C397" s="36"/>
      <c r="J397" s="54"/>
      <c r="K397" s="55"/>
      <c r="L397" s="55"/>
      <c r="M397" s="48"/>
    </row>
    <row r="398" spans="1:13" s="37" customFormat="1" ht="13.8" thickTop="1">
      <c r="A398" s="34"/>
      <c r="B398" s="46"/>
      <c r="C398" s="36"/>
      <c r="J398" s="70" t="s">
        <v>28</v>
      </c>
      <c r="K398" s="56">
        <v>2</v>
      </c>
      <c r="L398" s="56" t="s">
        <v>65</v>
      </c>
      <c r="M398" s="48"/>
    </row>
    <row r="399" spans="1:13" s="37" customFormat="1">
      <c r="A399" s="34"/>
      <c r="B399" s="46"/>
      <c r="C399" s="36"/>
      <c r="K399" s="47"/>
      <c r="L399" s="47"/>
      <c r="M399" s="48"/>
    </row>
    <row r="400" spans="1:13" s="37" customFormat="1" ht="13.8" thickBot="1">
      <c r="A400" s="34"/>
      <c r="C400" s="36"/>
      <c r="J400" s="70"/>
      <c r="K400" s="56"/>
      <c r="L400" s="56"/>
      <c r="M400" s="48"/>
    </row>
    <row r="401" spans="1:12" ht="18" thickBot="1">
      <c r="A401" s="12" t="s">
        <v>27</v>
      </c>
      <c r="B401" s="25" t="s">
        <v>42</v>
      </c>
      <c r="C401" s="26"/>
      <c r="D401" s="27"/>
      <c r="E401" s="27"/>
      <c r="F401" s="27"/>
      <c r="G401" s="28"/>
      <c r="H401" s="29"/>
      <c r="I401" s="29"/>
      <c r="J401" s="29"/>
      <c r="K401" s="30"/>
      <c r="L401" s="31"/>
    </row>
    <row r="402" spans="1:12">
      <c r="G402" s="22"/>
      <c r="H402" s="22"/>
      <c r="I402" s="22"/>
      <c r="J402" s="22"/>
    </row>
    <row r="403" spans="1:12">
      <c r="A403" s="34"/>
      <c r="B403" s="35"/>
      <c r="C403" s="38"/>
      <c r="D403" s="37"/>
      <c r="E403" s="37"/>
      <c r="F403" s="37"/>
      <c r="G403" s="37"/>
      <c r="H403" s="37"/>
      <c r="J403" s="70"/>
      <c r="K403" s="56"/>
      <c r="L403" s="56"/>
    </row>
    <row r="404" spans="1:12">
      <c r="A404" s="34" t="s">
        <v>60</v>
      </c>
      <c r="B404" s="35" t="s">
        <v>258</v>
      </c>
      <c r="C404" s="38"/>
      <c r="D404" s="37"/>
      <c r="E404" s="37"/>
      <c r="F404" s="37"/>
      <c r="G404" s="37"/>
      <c r="H404" s="37"/>
    </row>
    <row r="405" spans="1:12" ht="13.8" thickBot="1">
      <c r="A405" s="34"/>
      <c r="B405" s="34" t="s">
        <v>214</v>
      </c>
      <c r="C405" s="38"/>
      <c r="D405" s="37"/>
      <c r="E405" s="37"/>
      <c r="F405" s="37"/>
      <c r="G405" s="37"/>
      <c r="H405" s="37"/>
      <c r="J405" s="54"/>
      <c r="K405" s="55"/>
      <c r="L405" s="55"/>
    </row>
    <row r="406" spans="1:12" ht="13.8" thickTop="1">
      <c r="A406" s="34"/>
      <c r="B406" s="35"/>
      <c r="C406" s="38"/>
      <c r="D406" s="37"/>
      <c r="E406" s="37"/>
      <c r="F406" s="37"/>
      <c r="G406" s="37"/>
      <c r="H406" s="37"/>
      <c r="J406" s="70" t="s">
        <v>28</v>
      </c>
      <c r="K406" s="56">
        <v>40</v>
      </c>
      <c r="L406" s="5" t="s">
        <v>5</v>
      </c>
    </row>
    <row r="407" spans="1:12">
      <c r="A407" s="34"/>
      <c r="B407" s="35"/>
      <c r="C407" s="38"/>
      <c r="D407" s="37"/>
      <c r="E407" s="37"/>
      <c r="F407" s="37"/>
      <c r="G407" s="37"/>
      <c r="H407" s="37"/>
      <c r="J407" s="70"/>
      <c r="K407" s="56"/>
      <c r="L407" s="56"/>
    </row>
    <row r="408" spans="1:12">
      <c r="A408" s="34"/>
      <c r="B408" s="35"/>
      <c r="C408" s="38"/>
      <c r="D408" s="37"/>
      <c r="E408" s="37"/>
      <c r="F408" s="37"/>
      <c r="G408" s="37"/>
      <c r="H408" s="37"/>
    </row>
    <row r="409" spans="1:12">
      <c r="A409" s="34" t="s">
        <v>61</v>
      </c>
      <c r="B409" s="35" t="s">
        <v>259</v>
      </c>
      <c r="C409" s="38"/>
      <c r="D409" s="37"/>
      <c r="E409" s="37"/>
      <c r="F409" s="37"/>
      <c r="G409" s="37"/>
      <c r="H409" s="37"/>
    </row>
    <row r="410" spans="1:12" ht="13.8" thickBot="1">
      <c r="A410" s="34"/>
      <c r="B410" s="34" t="s">
        <v>267</v>
      </c>
      <c r="C410" s="38"/>
      <c r="D410" s="37"/>
      <c r="E410" s="37"/>
      <c r="F410" s="37"/>
      <c r="G410" s="37"/>
      <c r="H410" s="37"/>
      <c r="J410" s="54"/>
      <c r="K410" s="55"/>
      <c r="L410" s="55"/>
    </row>
    <row r="411" spans="1:12" ht="13.8" thickTop="1">
      <c r="A411" s="34"/>
      <c r="B411" s="35"/>
      <c r="C411" s="38"/>
      <c r="D411" s="37"/>
      <c r="E411" s="37"/>
      <c r="F411" s="37"/>
      <c r="G411" s="37"/>
      <c r="H411" s="37"/>
      <c r="J411" s="70" t="s">
        <v>28</v>
      </c>
      <c r="K411" s="56">
        <v>30</v>
      </c>
      <c r="L411" s="5" t="s">
        <v>5</v>
      </c>
    </row>
    <row r="412" spans="1:12">
      <c r="A412" s="34"/>
      <c r="B412" s="35"/>
      <c r="C412" s="38"/>
      <c r="D412" s="37"/>
      <c r="E412" s="37"/>
      <c r="F412" s="37"/>
      <c r="G412" s="37"/>
      <c r="H412" s="37"/>
      <c r="J412" s="70"/>
      <c r="K412" s="56"/>
      <c r="L412" s="56"/>
    </row>
    <row r="413" spans="1:12">
      <c r="A413" s="34"/>
      <c r="B413" s="35"/>
      <c r="C413" s="38"/>
      <c r="D413" s="37"/>
      <c r="E413" s="37"/>
      <c r="F413" s="37"/>
      <c r="G413" s="37"/>
      <c r="H413" s="37"/>
    </row>
    <row r="414" spans="1:12">
      <c r="A414" s="34" t="s">
        <v>62</v>
      </c>
      <c r="B414" s="35" t="s">
        <v>260</v>
      </c>
      <c r="C414" s="38"/>
      <c r="D414" s="37"/>
      <c r="E414" s="37"/>
      <c r="F414" s="37"/>
      <c r="G414" s="37"/>
      <c r="H414" s="37"/>
    </row>
    <row r="415" spans="1:12" ht="13.8" thickBot="1">
      <c r="A415" s="34"/>
      <c r="B415" s="34" t="s">
        <v>268</v>
      </c>
      <c r="C415" s="38"/>
      <c r="D415" s="37"/>
      <c r="E415" s="37"/>
      <c r="F415" s="37"/>
      <c r="G415" s="37"/>
      <c r="H415" s="37"/>
      <c r="J415" s="54"/>
      <c r="K415" s="55"/>
      <c r="L415" s="55"/>
    </row>
    <row r="416" spans="1:12" ht="13.8" thickTop="1">
      <c r="A416" s="34"/>
      <c r="B416" s="35"/>
      <c r="C416" s="38"/>
      <c r="D416" s="37"/>
      <c r="E416" s="37"/>
      <c r="F416" s="37"/>
      <c r="G416" s="37"/>
      <c r="H416" s="37"/>
      <c r="J416" s="70" t="s">
        <v>28</v>
      </c>
      <c r="K416" s="56">
        <v>1</v>
      </c>
      <c r="L416" s="56" t="s">
        <v>68</v>
      </c>
    </row>
    <row r="417" spans="1:12">
      <c r="A417" s="34"/>
      <c r="B417" s="35"/>
      <c r="C417" s="38"/>
      <c r="D417" s="37"/>
      <c r="E417" s="37"/>
      <c r="F417" s="37"/>
      <c r="G417" s="37"/>
      <c r="H417" s="37"/>
      <c r="J417" s="70"/>
      <c r="K417" s="56"/>
      <c r="L417" s="56"/>
    </row>
    <row r="418" spans="1:12">
      <c r="A418" s="34"/>
      <c r="B418" s="35"/>
      <c r="C418" s="38"/>
      <c r="D418" s="37"/>
      <c r="E418" s="37"/>
      <c r="F418" s="37"/>
      <c r="G418" s="37"/>
      <c r="H418" s="37"/>
    </row>
    <row r="419" spans="1:12">
      <c r="A419" s="34" t="s">
        <v>63</v>
      </c>
      <c r="B419" s="35" t="s">
        <v>261</v>
      </c>
      <c r="C419" s="38"/>
      <c r="D419" s="37"/>
      <c r="E419" s="37"/>
      <c r="F419" s="37"/>
      <c r="G419" s="37"/>
      <c r="H419" s="37"/>
    </row>
    <row r="420" spans="1:12" ht="13.8" thickBot="1">
      <c r="A420" s="34"/>
      <c r="B420" s="34" t="s">
        <v>269</v>
      </c>
      <c r="C420" s="38"/>
      <c r="D420" s="37"/>
      <c r="E420" s="37"/>
      <c r="F420" s="37"/>
      <c r="G420" s="37"/>
      <c r="H420" s="37"/>
      <c r="J420" s="54"/>
      <c r="K420" s="55"/>
      <c r="L420" s="55"/>
    </row>
    <row r="421" spans="1:12" ht="13.8" thickTop="1">
      <c r="A421" s="34"/>
      <c r="B421" s="35"/>
      <c r="C421" s="38"/>
      <c r="D421" s="37"/>
      <c r="E421" s="37"/>
      <c r="F421" s="37"/>
      <c r="G421" s="37"/>
      <c r="H421" s="37"/>
      <c r="J421" s="70" t="s">
        <v>28</v>
      </c>
      <c r="K421" s="56">
        <v>1</v>
      </c>
      <c r="L421" s="56" t="s">
        <v>68</v>
      </c>
    </row>
    <row r="422" spans="1:12">
      <c r="A422" s="34"/>
      <c r="B422" s="35"/>
      <c r="C422" s="38"/>
      <c r="D422" s="37"/>
      <c r="E422" s="37"/>
      <c r="F422" s="37"/>
      <c r="G422" s="37"/>
      <c r="H422" s="37"/>
      <c r="J422" s="70"/>
      <c r="K422" s="56"/>
      <c r="L422" s="56"/>
    </row>
    <row r="423" spans="1:12">
      <c r="A423" s="34"/>
      <c r="B423" s="35"/>
      <c r="C423" s="38"/>
      <c r="D423" s="37"/>
      <c r="E423" s="37"/>
      <c r="F423" s="37"/>
      <c r="G423" s="37"/>
      <c r="H423" s="37"/>
    </row>
    <row r="424" spans="1:12">
      <c r="A424" s="34" t="s">
        <v>64</v>
      </c>
      <c r="B424" s="35" t="s">
        <v>262</v>
      </c>
      <c r="C424" s="38"/>
      <c r="D424" s="37"/>
      <c r="E424" s="37"/>
      <c r="F424" s="37"/>
      <c r="G424" s="37"/>
      <c r="H424" s="37"/>
    </row>
    <row r="425" spans="1:12" ht="13.8" thickBot="1">
      <c r="A425" s="34"/>
      <c r="B425" s="34" t="s">
        <v>270</v>
      </c>
      <c r="C425" s="38"/>
      <c r="D425" s="37"/>
      <c r="E425" s="37"/>
      <c r="F425" s="37"/>
      <c r="G425" s="37"/>
      <c r="H425" s="37"/>
      <c r="J425" s="54"/>
      <c r="K425" s="55"/>
      <c r="L425" s="55"/>
    </row>
    <row r="426" spans="1:12" ht="13.8" thickTop="1">
      <c r="A426" s="34"/>
      <c r="B426" s="34"/>
      <c r="C426" s="38"/>
      <c r="D426" s="37"/>
      <c r="E426" s="37"/>
      <c r="F426" s="37"/>
      <c r="G426" s="37"/>
      <c r="H426" s="37"/>
      <c r="J426" s="70" t="s">
        <v>28</v>
      </c>
      <c r="K426" s="56">
        <v>1</v>
      </c>
      <c r="L426" s="56" t="s">
        <v>68</v>
      </c>
    </row>
    <row r="427" spans="1:12">
      <c r="A427" s="34"/>
      <c r="B427" s="34"/>
      <c r="C427" s="38"/>
      <c r="D427" s="37"/>
      <c r="E427" s="37"/>
      <c r="F427" s="37"/>
      <c r="G427" s="37"/>
      <c r="H427" s="37"/>
      <c r="J427" s="70"/>
      <c r="K427" s="56"/>
      <c r="L427" s="56"/>
    </row>
    <row r="428" spans="1:12">
      <c r="A428" s="34"/>
      <c r="B428" s="34"/>
      <c r="C428" s="38"/>
      <c r="D428" s="37"/>
      <c r="E428" s="37"/>
      <c r="F428" s="37"/>
      <c r="G428" s="37"/>
      <c r="H428" s="37"/>
      <c r="J428" s="70"/>
      <c r="K428" s="56"/>
      <c r="L428" s="56"/>
    </row>
    <row r="429" spans="1:12">
      <c r="A429" s="34" t="s">
        <v>71</v>
      </c>
      <c r="B429" s="35" t="s">
        <v>263</v>
      </c>
      <c r="C429" s="38"/>
      <c r="D429" s="37"/>
      <c r="E429" s="37"/>
      <c r="F429" s="37"/>
      <c r="G429" s="37"/>
      <c r="H429" s="37"/>
      <c r="J429" s="70"/>
      <c r="K429" s="56"/>
      <c r="L429" s="56"/>
    </row>
    <row r="430" spans="1:12" ht="13.8" thickBot="1">
      <c r="A430" s="34"/>
      <c r="B430" s="34" t="s">
        <v>271</v>
      </c>
      <c r="C430" s="38"/>
      <c r="D430" s="37"/>
      <c r="E430" s="37"/>
      <c r="F430" s="37"/>
      <c r="G430" s="37"/>
      <c r="H430" s="37"/>
      <c r="J430" s="54"/>
      <c r="K430" s="55"/>
      <c r="L430" s="55"/>
    </row>
    <row r="431" spans="1:12" ht="13.8" thickTop="1">
      <c r="A431" s="34"/>
      <c r="B431" s="34"/>
      <c r="C431" s="38"/>
      <c r="D431" s="37"/>
      <c r="E431" s="37"/>
      <c r="F431" s="37"/>
      <c r="G431" s="37"/>
      <c r="H431" s="37"/>
      <c r="J431" s="70" t="s">
        <v>28</v>
      </c>
      <c r="K431" s="56">
        <v>1</v>
      </c>
      <c r="L431" s="56" t="s">
        <v>68</v>
      </c>
    </row>
    <row r="432" spans="1:12">
      <c r="A432" s="34"/>
      <c r="B432" s="34"/>
      <c r="C432" s="38"/>
      <c r="D432" s="37"/>
      <c r="E432" s="37"/>
      <c r="F432" s="37"/>
      <c r="G432" s="37"/>
      <c r="H432" s="37"/>
      <c r="J432" s="70"/>
      <c r="K432" s="56"/>
      <c r="L432" s="56"/>
    </row>
    <row r="433" spans="1:14">
      <c r="A433" s="34"/>
      <c r="B433" s="34"/>
      <c r="C433" s="38"/>
      <c r="D433" s="37"/>
      <c r="E433" s="37"/>
      <c r="F433" s="37"/>
      <c r="G433" s="37"/>
      <c r="H433" s="37"/>
      <c r="J433" s="70"/>
      <c r="K433" s="56"/>
      <c r="L433" s="56"/>
    </row>
    <row r="434" spans="1:14">
      <c r="A434" s="12" t="s">
        <v>82</v>
      </c>
      <c r="B434" s="35" t="s">
        <v>264</v>
      </c>
      <c r="C434" s="2"/>
      <c r="D434" s="60"/>
      <c r="E434" s="60"/>
      <c r="F434" s="60"/>
      <c r="G434" s="107"/>
      <c r="H434" s="107"/>
      <c r="I434" s="107"/>
      <c r="J434" s="107"/>
      <c r="K434" s="53"/>
      <c r="L434" s="53"/>
      <c r="M434" s="32"/>
      <c r="N434" s="33"/>
    </row>
    <row r="435" spans="1:14">
      <c r="B435" s="35" t="s">
        <v>265</v>
      </c>
      <c r="C435" s="2"/>
      <c r="D435" s="60"/>
      <c r="E435" s="60"/>
      <c r="F435" s="60"/>
      <c r="G435" s="107"/>
      <c r="H435" s="107"/>
      <c r="I435" s="107"/>
      <c r="J435" s="107"/>
      <c r="K435" s="53"/>
      <c r="L435" s="53"/>
      <c r="M435" s="32"/>
      <c r="N435" s="33"/>
    </row>
    <row r="436" spans="1:14" ht="13.8" thickBot="1">
      <c r="B436" s="34" t="s">
        <v>272</v>
      </c>
      <c r="C436" s="2"/>
      <c r="D436" s="60"/>
      <c r="E436" s="60"/>
      <c r="F436" s="60"/>
      <c r="G436" s="107"/>
      <c r="H436" s="107"/>
      <c r="I436" s="107"/>
      <c r="J436" s="54"/>
      <c r="K436" s="55"/>
      <c r="L436" s="55"/>
      <c r="M436" s="32"/>
      <c r="N436" s="33"/>
    </row>
    <row r="437" spans="1:14" ht="13.8" thickTop="1">
      <c r="B437" s="35"/>
      <c r="C437" s="2"/>
      <c r="D437" s="60"/>
      <c r="E437" s="60"/>
      <c r="F437" s="60"/>
      <c r="G437" s="107"/>
      <c r="H437" s="107"/>
      <c r="I437" s="107"/>
      <c r="J437" s="70" t="s">
        <v>28</v>
      </c>
      <c r="K437" s="56">
        <v>5</v>
      </c>
      <c r="L437" s="5" t="s">
        <v>5</v>
      </c>
      <c r="M437" s="32"/>
      <c r="N437" s="33"/>
    </row>
    <row r="438" spans="1:14">
      <c r="B438" s="35"/>
      <c r="C438" s="2"/>
      <c r="D438" s="60"/>
      <c r="E438" s="60"/>
      <c r="F438" s="60"/>
      <c r="G438" s="107"/>
      <c r="H438" s="107"/>
      <c r="I438" s="107"/>
      <c r="J438" s="107"/>
      <c r="K438" s="53"/>
      <c r="L438" s="53"/>
      <c r="M438" s="32"/>
      <c r="N438" s="33"/>
    </row>
    <row r="439" spans="1:14">
      <c r="A439" s="12" t="s">
        <v>83</v>
      </c>
      <c r="B439" s="35" t="s">
        <v>99</v>
      </c>
      <c r="C439" s="2"/>
      <c r="D439" s="60"/>
      <c r="E439" s="60"/>
      <c r="F439" s="60"/>
      <c r="G439" s="107"/>
      <c r="H439" s="107"/>
      <c r="I439" s="107"/>
      <c r="J439" s="107"/>
      <c r="K439" s="53"/>
      <c r="L439" s="53"/>
      <c r="M439" s="32"/>
      <c r="N439" s="33"/>
    </row>
    <row r="440" spans="1:14" ht="13.8" thickBot="1">
      <c r="B440" s="34" t="s">
        <v>273</v>
      </c>
      <c r="C440" s="2"/>
      <c r="D440" s="60"/>
      <c r="E440" s="60"/>
      <c r="F440" s="60"/>
      <c r="G440" s="107"/>
      <c r="H440" s="107"/>
      <c r="I440" s="107"/>
      <c r="J440" s="54"/>
      <c r="K440" s="55"/>
      <c r="L440" s="55"/>
      <c r="M440" s="32"/>
      <c r="N440" s="33"/>
    </row>
    <row r="441" spans="1:14" ht="13.8" thickTop="1">
      <c r="B441" s="35"/>
      <c r="C441" s="2"/>
      <c r="D441" s="60"/>
      <c r="E441" s="60"/>
      <c r="F441" s="60"/>
      <c r="G441" s="107"/>
      <c r="H441" s="107"/>
      <c r="I441" s="107"/>
      <c r="J441" s="70" t="s">
        <v>28</v>
      </c>
      <c r="K441" s="56">
        <v>1</v>
      </c>
      <c r="L441" s="56" t="s">
        <v>68</v>
      </c>
      <c r="M441" s="32"/>
      <c r="N441" s="33"/>
    </row>
    <row r="442" spans="1:14">
      <c r="B442" s="35"/>
      <c r="C442" s="2"/>
      <c r="D442" s="60"/>
      <c r="E442" s="60"/>
      <c r="F442" s="60"/>
      <c r="G442" s="107"/>
      <c r="H442" s="107"/>
      <c r="I442" s="107"/>
      <c r="J442" s="107"/>
      <c r="K442" s="53"/>
      <c r="L442" s="53"/>
      <c r="M442" s="32"/>
      <c r="N442" s="33"/>
    </row>
    <row r="443" spans="1:14">
      <c r="B443" s="35"/>
      <c r="C443" s="2"/>
      <c r="D443" s="60"/>
      <c r="E443" s="60"/>
      <c r="F443" s="60"/>
      <c r="G443" s="107"/>
      <c r="H443" s="107"/>
      <c r="I443" s="107"/>
      <c r="J443" s="107"/>
      <c r="K443" s="53"/>
      <c r="L443" s="53"/>
      <c r="M443" s="32"/>
      <c r="N443" s="33"/>
    </row>
    <row r="444" spans="1:14">
      <c r="A444" s="12" t="s">
        <v>84</v>
      </c>
      <c r="B444" s="35" t="s">
        <v>98</v>
      </c>
      <c r="C444" s="2"/>
      <c r="D444" s="60"/>
      <c r="E444" s="60"/>
      <c r="F444" s="60"/>
      <c r="G444" s="107"/>
      <c r="H444" s="107"/>
      <c r="I444" s="107"/>
      <c r="J444" s="107"/>
      <c r="K444" s="53"/>
      <c r="L444" s="53"/>
      <c r="M444" s="32"/>
      <c r="N444" s="33"/>
    </row>
    <row r="445" spans="1:14" ht="13.8" thickBot="1">
      <c r="B445" s="34" t="s">
        <v>274</v>
      </c>
      <c r="C445" s="2"/>
      <c r="D445" s="60"/>
      <c r="E445" s="60"/>
      <c r="F445" s="60"/>
      <c r="G445" s="107"/>
      <c r="H445" s="107"/>
      <c r="I445" s="107"/>
      <c r="J445" s="54"/>
      <c r="K445" s="55"/>
      <c r="L445" s="55"/>
      <c r="M445" s="32"/>
      <c r="N445" s="33"/>
    </row>
    <row r="446" spans="1:14" ht="13.8" thickTop="1">
      <c r="B446" s="35"/>
      <c r="C446" s="2"/>
      <c r="D446" s="60"/>
      <c r="E446" s="60"/>
      <c r="F446" s="60"/>
      <c r="G446" s="107"/>
      <c r="H446" s="107"/>
      <c r="I446" s="107"/>
      <c r="J446" s="70" t="s">
        <v>28</v>
      </c>
      <c r="K446" s="56">
        <v>5</v>
      </c>
      <c r="L446" s="5" t="s">
        <v>5</v>
      </c>
      <c r="M446" s="32"/>
      <c r="N446" s="33"/>
    </row>
    <row r="447" spans="1:14">
      <c r="B447" s="35"/>
      <c r="C447" s="2"/>
      <c r="D447" s="60"/>
      <c r="E447" s="60"/>
      <c r="F447" s="60"/>
      <c r="G447" s="107"/>
      <c r="H447" s="107"/>
      <c r="I447" s="107"/>
      <c r="J447" s="70"/>
      <c r="K447" s="56"/>
      <c r="L447" s="56"/>
      <c r="M447" s="32"/>
      <c r="N447" s="33"/>
    </row>
    <row r="448" spans="1:14">
      <c r="B448" s="35"/>
      <c r="C448" s="2"/>
      <c r="D448" s="60"/>
      <c r="E448" s="60"/>
      <c r="F448" s="60"/>
      <c r="G448" s="107"/>
      <c r="H448" s="107"/>
      <c r="I448" s="107"/>
      <c r="J448" s="70"/>
      <c r="K448" s="56"/>
      <c r="L448" s="56"/>
      <c r="M448" s="32"/>
      <c r="N448" s="33"/>
    </row>
    <row r="449" spans="1:14">
      <c r="A449" s="12" t="s">
        <v>85</v>
      </c>
      <c r="B449" s="35" t="s">
        <v>266</v>
      </c>
      <c r="C449" s="2"/>
      <c r="D449" s="60"/>
      <c r="E449" s="60"/>
      <c r="F449" s="60"/>
      <c r="G449" s="107"/>
      <c r="H449" s="107"/>
      <c r="I449" s="107"/>
      <c r="J449" s="107"/>
      <c r="K449" s="53"/>
      <c r="L449" s="53"/>
      <c r="M449" s="32"/>
      <c r="N449" s="33"/>
    </row>
    <row r="450" spans="1:14" ht="13.8" thickBot="1">
      <c r="B450" s="34" t="s">
        <v>275</v>
      </c>
      <c r="C450" s="2"/>
      <c r="D450" s="60"/>
      <c r="E450" s="60"/>
      <c r="F450" s="60"/>
      <c r="G450" s="107"/>
      <c r="H450" s="107"/>
      <c r="I450" s="107"/>
      <c r="J450" s="54"/>
      <c r="K450" s="55"/>
      <c r="L450" s="55"/>
      <c r="M450" s="32"/>
      <c r="N450" s="33"/>
    </row>
    <row r="451" spans="1:14" ht="13.8" thickTop="1">
      <c r="B451" s="35"/>
      <c r="C451" s="2"/>
      <c r="D451" s="60"/>
      <c r="E451" s="60"/>
      <c r="F451" s="60"/>
      <c r="G451" s="107"/>
      <c r="H451" s="107"/>
      <c r="I451" s="107"/>
      <c r="J451" s="70" t="s">
        <v>28</v>
      </c>
      <c r="K451" s="56">
        <v>8</v>
      </c>
      <c r="L451" s="56" t="s">
        <v>65</v>
      </c>
      <c r="M451" s="32"/>
      <c r="N451" s="33"/>
    </row>
    <row r="452" spans="1:14" ht="13.8" thickBot="1">
      <c r="A452" s="34"/>
      <c r="B452" s="34"/>
      <c r="C452" s="38"/>
      <c r="D452" s="37"/>
      <c r="E452" s="37"/>
      <c r="F452" s="37"/>
      <c r="G452" s="37"/>
      <c r="H452" s="37"/>
    </row>
    <row r="453" spans="1:14" ht="18" thickBot="1">
      <c r="A453" s="12" t="s">
        <v>27</v>
      </c>
      <c r="B453" s="25" t="s">
        <v>72</v>
      </c>
      <c r="C453" s="26"/>
      <c r="D453" s="27"/>
      <c r="E453" s="27"/>
      <c r="F453" s="27"/>
      <c r="G453" s="28"/>
      <c r="H453" s="29"/>
      <c r="I453" s="29"/>
      <c r="J453" s="29"/>
      <c r="K453" s="30"/>
      <c r="L453" s="31"/>
    </row>
    <row r="454" spans="1:14">
      <c r="G454" s="22"/>
      <c r="H454" s="22"/>
      <c r="I454" s="22"/>
      <c r="J454" s="22"/>
    </row>
    <row r="455" spans="1:14" s="101" customFormat="1" ht="13.8">
      <c r="A455" s="104"/>
      <c r="B455" s="73"/>
      <c r="C455" s="102"/>
      <c r="D455" s="90"/>
      <c r="E455" s="91"/>
      <c r="F455" s="76"/>
      <c r="G455" s="76"/>
      <c r="H455" s="82"/>
      <c r="I455" s="103"/>
      <c r="K455" s="42"/>
      <c r="L455" s="42"/>
      <c r="M455" s="105"/>
    </row>
    <row r="456" spans="1:14" ht="13.8">
      <c r="A456" s="12" t="s">
        <v>86</v>
      </c>
      <c r="B456" s="35" t="s">
        <v>80</v>
      </c>
      <c r="C456" s="89"/>
      <c r="E456" s="75"/>
      <c r="F456" s="76"/>
      <c r="G456" s="76"/>
      <c r="H456" s="82"/>
      <c r="I456" s="78"/>
    </row>
    <row r="457" spans="1:14" ht="13.8">
      <c r="B457" s="34" t="s">
        <v>277</v>
      </c>
      <c r="C457" s="89"/>
      <c r="E457" s="75"/>
      <c r="F457" s="76"/>
      <c r="G457" s="76"/>
      <c r="H457" s="87"/>
      <c r="I457" s="78"/>
    </row>
    <row r="458" spans="1:14" ht="13.8">
      <c r="B458" s="37" t="s">
        <v>288</v>
      </c>
      <c r="C458" s="89"/>
      <c r="E458" s="37" t="s">
        <v>289</v>
      </c>
      <c r="F458" s="76"/>
      <c r="G458" s="76"/>
      <c r="H458" s="87"/>
      <c r="I458" s="78"/>
      <c r="K458" s="17"/>
    </row>
    <row r="459" spans="1:14" ht="13.8">
      <c r="B459" s="17" t="s">
        <v>290</v>
      </c>
      <c r="C459" s="89"/>
      <c r="E459" s="37" t="s">
        <v>301</v>
      </c>
      <c r="F459" s="76"/>
      <c r="G459" s="76"/>
      <c r="H459" s="87"/>
      <c r="I459" s="78"/>
      <c r="K459" s="17"/>
    </row>
    <row r="460" spans="1:14" ht="13.8">
      <c r="B460" s="17" t="s">
        <v>43</v>
      </c>
      <c r="C460" s="89"/>
      <c r="E460" s="75"/>
      <c r="F460" s="76"/>
      <c r="G460" s="76"/>
      <c r="H460" s="76"/>
      <c r="I460" s="78"/>
      <c r="K460" s="47">
        <f>(18.65+26.06+7.56+43.79+6.79+8.61)*(0.15+0.4)</f>
        <v>61.303000000000011</v>
      </c>
      <c r="L460" s="23" t="s">
        <v>29</v>
      </c>
    </row>
    <row r="461" spans="1:14" ht="13.8">
      <c r="C461" s="89"/>
      <c r="E461" s="75"/>
      <c r="F461" s="76"/>
      <c r="G461" s="76"/>
      <c r="H461" s="76"/>
      <c r="I461" s="78"/>
      <c r="K461" s="47"/>
    </row>
    <row r="462" spans="1:14" ht="14.4" thickBot="1">
      <c r="C462" s="89"/>
      <c r="E462" s="75"/>
      <c r="F462" s="76"/>
      <c r="G462" s="76"/>
      <c r="H462" s="76"/>
      <c r="I462" s="78"/>
      <c r="J462" s="54" t="s">
        <v>8</v>
      </c>
      <c r="K462" s="55"/>
      <c r="L462" s="55"/>
    </row>
    <row r="463" spans="1:14" ht="15" thickTop="1">
      <c r="C463" s="89"/>
      <c r="E463" s="75"/>
      <c r="F463" s="76"/>
      <c r="G463" s="76"/>
      <c r="H463" s="76"/>
      <c r="I463" s="78"/>
      <c r="J463" s="70" t="s">
        <v>28</v>
      </c>
      <c r="K463" s="56">
        <f>K460+K462</f>
        <v>61.303000000000011</v>
      </c>
      <c r="L463" s="5" t="s">
        <v>46</v>
      </c>
    </row>
    <row r="464" spans="1:14" ht="13.8">
      <c r="C464" s="89"/>
      <c r="E464" s="75"/>
      <c r="F464" s="76"/>
      <c r="G464" s="76"/>
      <c r="H464" s="76"/>
      <c r="I464" s="78"/>
      <c r="J464" s="70"/>
      <c r="K464" s="56"/>
      <c r="L464" s="5"/>
    </row>
    <row r="465" spans="1:12" ht="13.8">
      <c r="B465" s="89"/>
      <c r="C465" s="89"/>
      <c r="E465" s="89"/>
      <c r="F465" s="89"/>
      <c r="G465" s="89"/>
      <c r="H465" s="74"/>
      <c r="I465" s="78"/>
    </row>
    <row r="466" spans="1:12" ht="13.8">
      <c r="A466" s="12" t="s">
        <v>87</v>
      </c>
      <c r="B466" s="35" t="s">
        <v>73</v>
      </c>
      <c r="C466" s="89"/>
      <c r="E466" s="89"/>
      <c r="F466" s="89"/>
      <c r="G466" s="89"/>
      <c r="H466" s="74"/>
      <c r="I466" s="78"/>
    </row>
    <row r="467" spans="1:12" ht="14.4" thickBot="1">
      <c r="B467" s="34" t="s">
        <v>278</v>
      </c>
      <c r="C467" s="89"/>
      <c r="E467" s="89"/>
      <c r="F467" s="89"/>
      <c r="G467" s="85"/>
      <c r="H467" s="84"/>
      <c r="I467" s="78"/>
      <c r="J467" s="54"/>
      <c r="K467" s="55"/>
      <c r="L467" s="55"/>
    </row>
    <row r="468" spans="1:12" ht="14.4" thickTop="1">
      <c r="B468" s="89"/>
      <c r="C468" s="89"/>
      <c r="E468" s="89"/>
      <c r="F468" s="89"/>
      <c r="G468" s="75"/>
      <c r="H468" s="74"/>
      <c r="I468" s="78"/>
      <c r="J468" s="70" t="s">
        <v>28</v>
      </c>
      <c r="K468" s="56">
        <v>3</v>
      </c>
      <c r="L468" s="56" t="s">
        <v>65</v>
      </c>
    </row>
    <row r="469" spans="1:12" ht="13.8">
      <c r="B469" s="89"/>
      <c r="C469" s="89"/>
      <c r="E469" s="89"/>
      <c r="F469" s="89"/>
      <c r="G469" s="75"/>
      <c r="H469" s="93"/>
      <c r="I469" s="78"/>
    </row>
    <row r="470" spans="1:12" ht="13.8">
      <c r="B470" s="89"/>
      <c r="C470" s="89"/>
      <c r="E470" s="89"/>
      <c r="F470" s="89"/>
      <c r="G470" s="89"/>
      <c r="H470" s="74"/>
      <c r="I470" s="78"/>
    </row>
    <row r="471" spans="1:12" ht="13.8">
      <c r="A471" s="12" t="s">
        <v>88</v>
      </c>
      <c r="B471" s="35" t="s">
        <v>97</v>
      </c>
      <c r="C471" s="89"/>
      <c r="E471" s="84"/>
      <c r="F471" s="78"/>
      <c r="G471" s="78"/>
      <c r="H471" s="82"/>
      <c r="I471" s="78"/>
    </row>
    <row r="472" spans="1:12" ht="14.4" thickBot="1">
      <c r="B472" s="34" t="s">
        <v>279</v>
      </c>
      <c r="C472" s="89"/>
      <c r="E472" s="84"/>
      <c r="F472" s="78"/>
      <c r="G472" s="85"/>
      <c r="H472" s="87"/>
      <c r="I472" s="78"/>
      <c r="J472" s="54"/>
      <c r="K472" s="55"/>
      <c r="L472" s="55"/>
    </row>
    <row r="473" spans="1:12" ht="14.4" thickTop="1">
      <c r="C473" s="89"/>
      <c r="E473" s="84"/>
      <c r="F473" s="78"/>
      <c r="G473" s="77"/>
      <c r="H473" s="85"/>
      <c r="I473" s="78"/>
      <c r="J473" s="70" t="s">
        <v>28</v>
      </c>
      <c r="K473" s="56">
        <v>3</v>
      </c>
      <c r="L473" s="56" t="s">
        <v>65</v>
      </c>
    </row>
    <row r="474" spans="1:12" ht="13.8">
      <c r="B474" s="86"/>
      <c r="C474" s="89"/>
      <c r="E474" s="84"/>
      <c r="F474" s="78"/>
      <c r="G474" s="77"/>
      <c r="H474" s="87"/>
      <c r="I474" s="78"/>
    </row>
    <row r="475" spans="1:12" ht="13.8">
      <c r="B475" s="86"/>
      <c r="C475" s="89"/>
      <c r="E475" s="84"/>
      <c r="F475" s="78"/>
      <c r="G475" s="78"/>
      <c r="H475" s="85"/>
      <c r="I475" s="78"/>
    </row>
    <row r="476" spans="1:12" ht="13.8">
      <c r="A476" s="12" t="s">
        <v>89</v>
      </c>
      <c r="B476" s="35" t="s">
        <v>74</v>
      </c>
      <c r="C476" s="89"/>
      <c r="E476" s="84"/>
      <c r="F476" s="78"/>
      <c r="G476" s="85"/>
      <c r="H476" s="75"/>
      <c r="I476" s="78"/>
    </row>
    <row r="477" spans="1:12" ht="13.8">
      <c r="B477" s="34" t="s">
        <v>280</v>
      </c>
      <c r="C477" s="89"/>
      <c r="D477" s="78"/>
      <c r="E477" s="84"/>
      <c r="F477" s="78"/>
      <c r="G477" s="85"/>
      <c r="H477" s="75"/>
      <c r="I477" s="78"/>
    </row>
    <row r="478" spans="1:12" ht="13.8">
      <c r="B478" s="17" t="s">
        <v>291</v>
      </c>
      <c r="C478" s="89"/>
      <c r="D478" s="78"/>
      <c r="E478" s="84"/>
      <c r="F478" s="78"/>
      <c r="G478" s="85"/>
      <c r="H478" s="85"/>
      <c r="I478" s="78"/>
      <c r="K478" s="17"/>
      <c r="L478" s="17"/>
    </row>
    <row r="479" spans="1:12" ht="13.8">
      <c r="B479" s="75"/>
      <c r="C479" s="89"/>
      <c r="D479" s="86"/>
      <c r="E479" s="84"/>
      <c r="F479" s="78"/>
      <c r="G479" s="85"/>
      <c r="H479" s="93"/>
      <c r="I479" s="78"/>
      <c r="K479" s="17"/>
      <c r="L479" s="17"/>
    </row>
    <row r="480" spans="1:12" ht="14.4" thickBot="1">
      <c r="B480" s="75"/>
      <c r="C480" s="89"/>
      <c r="D480" s="86"/>
      <c r="E480" s="84"/>
      <c r="F480" s="78"/>
      <c r="G480" s="85"/>
      <c r="H480" s="93"/>
      <c r="I480" s="78"/>
      <c r="J480" s="54" t="s">
        <v>8</v>
      </c>
      <c r="K480" s="55"/>
      <c r="L480" s="55"/>
    </row>
    <row r="481" spans="1:12" ht="15" thickTop="1">
      <c r="B481" s="75"/>
      <c r="C481" s="89"/>
      <c r="D481" s="86"/>
      <c r="E481" s="84"/>
      <c r="F481" s="78"/>
      <c r="G481" s="85"/>
      <c r="H481" s="93"/>
      <c r="I481" s="78"/>
      <c r="J481" s="70" t="s">
        <v>28</v>
      </c>
      <c r="K481" s="56">
        <v>2</v>
      </c>
      <c r="L481" s="5" t="s">
        <v>46</v>
      </c>
    </row>
    <row r="482" spans="1:12" ht="13.8">
      <c r="B482" s="75"/>
      <c r="C482" s="89"/>
      <c r="D482" s="86"/>
      <c r="E482" s="84"/>
      <c r="F482" s="78"/>
      <c r="G482" s="78"/>
      <c r="H482" s="85"/>
      <c r="I482" s="78"/>
    </row>
    <row r="483" spans="1:12" ht="13.8">
      <c r="A483" s="12" t="s">
        <v>90</v>
      </c>
      <c r="B483" s="35" t="s">
        <v>292</v>
      </c>
      <c r="C483" s="89"/>
      <c r="D483" s="86"/>
      <c r="E483" s="84"/>
      <c r="F483" s="78"/>
      <c r="G483" s="78"/>
      <c r="H483" s="85"/>
      <c r="I483" s="78"/>
    </row>
    <row r="484" spans="1:12" ht="14.4" thickBot="1">
      <c r="B484" s="34" t="s">
        <v>281</v>
      </c>
      <c r="C484" s="89"/>
      <c r="E484" s="84"/>
      <c r="F484" s="78"/>
      <c r="G484" s="78"/>
      <c r="H484" s="85"/>
      <c r="I484" s="78"/>
      <c r="J484" s="54"/>
      <c r="K484" s="55"/>
      <c r="L484" s="55"/>
    </row>
    <row r="485" spans="1:12" ht="14.4" thickTop="1">
      <c r="B485" s="75"/>
      <c r="C485" s="89"/>
      <c r="D485" s="86"/>
      <c r="E485" s="84"/>
      <c r="F485" s="78"/>
      <c r="G485" s="85"/>
      <c r="H485" s="85"/>
      <c r="I485" s="78"/>
      <c r="J485" s="70" t="s">
        <v>28</v>
      </c>
      <c r="K485" s="56">
        <v>3</v>
      </c>
      <c r="L485" s="56" t="s">
        <v>65</v>
      </c>
    </row>
    <row r="486" spans="1:12" ht="13.8">
      <c r="B486" s="75"/>
      <c r="C486" s="89"/>
      <c r="D486" s="89"/>
      <c r="E486" s="84"/>
      <c r="F486" s="78"/>
      <c r="G486" s="75"/>
      <c r="H486" s="85"/>
      <c r="I486" s="78"/>
    </row>
    <row r="487" spans="1:12" ht="13.8">
      <c r="B487" s="75"/>
      <c r="C487" s="89"/>
      <c r="D487" s="86"/>
      <c r="E487" s="84"/>
      <c r="F487" s="78"/>
      <c r="G487" s="75"/>
      <c r="H487" s="93"/>
      <c r="I487" s="78"/>
    </row>
    <row r="488" spans="1:12" ht="13.8">
      <c r="A488" s="12" t="s">
        <v>91</v>
      </c>
      <c r="B488" s="35" t="s">
        <v>293</v>
      </c>
      <c r="C488" s="89"/>
      <c r="E488" s="95"/>
      <c r="F488" s="78"/>
      <c r="G488" s="75"/>
      <c r="H488" s="82"/>
      <c r="I488" s="78"/>
    </row>
    <row r="489" spans="1:12" ht="14.4" thickBot="1">
      <c r="B489" s="34" t="s">
        <v>282</v>
      </c>
      <c r="C489" s="86"/>
      <c r="E489" s="95"/>
      <c r="F489" s="78"/>
      <c r="G489" s="75"/>
      <c r="H489" s="87"/>
      <c r="I489" s="78"/>
      <c r="J489" s="54"/>
      <c r="K489" s="55"/>
      <c r="L489" s="55"/>
    </row>
    <row r="490" spans="1:12" ht="14.4" thickTop="1">
      <c r="B490" s="75"/>
      <c r="C490" s="89"/>
      <c r="D490" s="86"/>
      <c r="E490" s="95"/>
      <c r="F490" s="78"/>
      <c r="G490" s="75"/>
      <c r="H490" s="82"/>
      <c r="I490" s="78"/>
      <c r="J490" s="70" t="s">
        <v>28</v>
      </c>
      <c r="K490" s="56">
        <v>3</v>
      </c>
      <c r="L490" s="56" t="s">
        <v>65</v>
      </c>
    </row>
    <row r="491" spans="1:12" ht="13.8">
      <c r="B491" s="75"/>
      <c r="C491" s="89"/>
      <c r="D491" s="86"/>
      <c r="E491" s="84"/>
      <c r="F491" s="78"/>
      <c r="G491" s="75"/>
      <c r="H491" s="93"/>
      <c r="I491" s="78"/>
    </row>
    <row r="492" spans="1:12" ht="13.8">
      <c r="B492" s="75"/>
      <c r="C492" s="89"/>
      <c r="D492" s="86"/>
      <c r="E492" s="84"/>
      <c r="F492" s="78"/>
      <c r="G492" s="96"/>
      <c r="H492" s="87"/>
      <c r="I492" s="78"/>
    </row>
    <row r="493" spans="1:12" ht="13.8">
      <c r="A493" s="12" t="s">
        <v>92</v>
      </c>
      <c r="B493" s="35" t="s">
        <v>81</v>
      </c>
      <c r="C493" s="83"/>
      <c r="E493" s="81"/>
      <c r="F493" s="88"/>
      <c r="G493" s="88"/>
      <c r="H493" s="97"/>
      <c r="I493" s="80"/>
    </row>
    <row r="494" spans="1:12" ht="14.4" thickBot="1">
      <c r="B494" s="34" t="s">
        <v>283</v>
      </c>
      <c r="C494" s="83"/>
      <c r="E494" s="81"/>
      <c r="F494" s="88"/>
      <c r="G494" s="97"/>
      <c r="H494" s="87"/>
      <c r="I494" s="80"/>
      <c r="J494" s="54"/>
      <c r="K494" s="55"/>
      <c r="L494" s="55"/>
    </row>
    <row r="495" spans="1:12" ht="14.4" thickTop="1">
      <c r="B495" s="98"/>
      <c r="C495" s="83"/>
      <c r="E495" s="81"/>
      <c r="F495" s="88"/>
      <c r="G495" s="99"/>
      <c r="H495" s="79"/>
      <c r="I495" s="80"/>
      <c r="J495" s="70" t="s">
        <v>28</v>
      </c>
      <c r="K495" s="56">
        <v>10</v>
      </c>
      <c r="L495" s="5" t="s">
        <v>5</v>
      </c>
    </row>
    <row r="496" spans="1:12" ht="13.8">
      <c r="B496" s="90"/>
      <c r="C496" s="83"/>
      <c r="E496" s="81"/>
      <c r="F496" s="88"/>
      <c r="G496" s="99"/>
      <c r="H496" s="87"/>
      <c r="I496" s="80"/>
    </row>
    <row r="497" spans="1:12" ht="13.8">
      <c r="B497" s="90"/>
      <c r="C497" s="83"/>
      <c r="E497" s="81"/>
      <c r="F497" s="88"/>
      <c r="G497" s="99"/>
      <c r="H497" s="87"/>
      <c r="I497" s="80"/>
    </row>
    <row r="498" spans="1:12" ht="13.8">
      <c r="A498" s="12" t="s">
        <v>93</v>
      </c>
      <c r="B498" s="35" t="s">
        <v>276</v>
      </c>
      <c r="C498" s="83"/>
      <c r="E498" s="81"/>
      <c r="F498" s="88"/>
      <c r="G498" s="99"/>
      <c r="H498" s="87"/>
      <c r="I498" s="80"/>
    </row>
    <row r="499" spans="1:12" ht="14.4" thickBot="1">
      <c r="B499" s="34" t="s">
        <v>284</v>
      </c>
      <c r="C499" s="83"/>
      <c r="E499" s="81"/>
      <c r="F499" s="88"/>
      <c r="G499" s="99"/>
      <c r="H499" s="87"/>
      <c r="I499" s="80"/>
      <c r="J499" s="54"/>
      <c r="K499" s="55"/>
      <c r="L499" s="55"/>
    </row>
    <row r="500" spans="1:12" ht="14.4" thickTop="1">
      <c r="B500" s="35"/>
      <c r="C500" s="83"/>
      <c r="E500" s="81"/>
      <c r="F500" s="88"/>
      <c r="G500" s="99"/>
      <c r="H500" s="87"/>
      <c r="I500" s="80"/>
      <c r="J500" s="70" t="s">
        <v>28</v>
      </c>
      <c r="K500" s="56">
        <v>2</v>
      </c>
      <c r="L500" s="56" t="s">
        <v>65</v>
      </c>
    </row>
    <row r="501" spans="1:12" ht="13.8">
      <c r="B501" s="90"/>
      <c r="C501" s="83"/>
      <c r="E501" s="81"/>
      <c r="F501" s="88"/>
      <c r="G501" s="99"/>
      <c r="H501" s="87"/>
      <c r="I501" s="80"/>
    </row>
    <row r="502" spans="1:12" ht="13.8">
      <c r="B502" s="78"/>
      <c r="C502" s="89"/>
      <c r="E502" s="78"/>
      <c r="F502" s="78"/>
      <c r="G502" s="78"/>
      <c r="H502" s="78"/>
      <c r="I502" s="78"/>
    </row>
    <row r="503" spans="1:12" ht="13.8">
      <c r="A503" s="12" t="s">
        <v>94</v>
      </c>
      <c r="B503" s="35" t="s">
        <v>75</v>
      </c>
      <c r="C503" s="89"/>
      <c r="E503" s="78"/>
      <c r="F503" s="78"/>
      <c r="G503" s="78"/>
      <c r="H503" s="87"/>
      <c r="I503" s="78"/>
    </row>
    <row r="504" spans="1:12" ht="14.4" thickBot="1">
      <c r="B504" s="34" t="s">
        <v>285</v>
      </c>
      <c r="C504" s="89"/>
      <c r="E504" s="78"/>
      <c r="F504" s="78"/>
      <c r="G504" s="85"/>
      <c r="H504" s="87"/>
      <c r="I504" s="78"/>
      <c r="J504" s="54"/>
      <c r="K504" s="55"/>
      <c r="L504" s="55"/>
    </row>
    <row r="505" spans="1:12" ht="14.4" thickTop="1">
      <c r="B505" s="86"/>
      <c r="C505" s="89"/>
      <c r="E505" s="78"/>
      <c r="F505" s="78"/>
      <c r="G505" s="85"/>
      <c r="H505" s="85"/>
      <c r="I505" s="78"/>
      <c r="J505" s="70" t="s">
        <v>28</v>
      </c>
      <c r="K505" s="56">
        <v>200</v>
      </c>
      <c r="L505" s="5" t="s">
        <v>5</v>
      </c>
    </row>
    <row r="506" spans="1:12" ht="13.8">
      <c r="B506" s="86"/>
      <c r="C506" s="89"/>
      <c r="E506" s="78"/>
      <c r="F506" s="78"/>
      <c r="G506" s="85"/>
      <c r="H506" s="87"/>
      <c r="I506" s="78"/>
    </row>
    <row r="507" spans="1:12" ht="13.8">
      <c r="B507" s="78"/>
      <c r="C507" s="89"/>
      <c r="E507" s="78"/>
      <c r="F507" s="78"/>
      <c r="G507" s="78"/>
      <c r="H507" s="78"/>
      <c r="I507" s="78"/>
    </row>
    <row r="508" spans="1:12" ht="13.8">
      <c r="A508" s="12" t="s">
        <v>95</v>
      </c>
      <c r="B508" s="35" t="s">
        <v>294</v>
      </c>
      <c r="C508" s="83"/>
      <c r="E508" s="97"/>
      <c r="F508" s="94"/>
      <c r="G508" s="94"/>
      <c r="H508" s="94"/>
      <c r="I508" s="80"/>
    </row>
    <row r="509" spans="1:12" ht="14.4" thickBot="1">
      <c r="B509" s="34" t="s">
        <v>286</v>
      </c>
      <c r="C509" s="83"/>
      <c r="E509" s="81"/>
      <c r="F509" s="94"/>
      <c r="G509" s="94"/>
      <c r="H509" s="94"/>
      <c r="I509" s="80"/>
      <c r="J509" s="54"/>
      <c r="K509" s="55"/>
      <c r="L509" s="55"/>
    </row>
    <row r="510" spans="1:12" ht="14.4" thickTop="1">
      <c r="B510" s="90"/>
      <c r="C510" s="83"/>
      <c r="E510" s="97"/>
      <c r="F510" s="94"/>
      <c r="G510" s="94"/>
      <c r="H510" s="88"/>
      <c r="I510" s="80"/>
      <c r="J510" s="70" t="s">
        <v>28</v>
      </c>
      <c r="K510" s="56">
        <v>2</v>
      </c>
      <c r="L510" s="56" t="s">
        <v>65</v>
      </c>
    </row>
    <row r="511" spans="1:12" ht="13.8">
      <c r="B511" s="86"/>
      <c r="C511" s="89"/>
      <c r="E511" s="84"/>
      <c r="F511" s="78"/>
      <c r="G511" s="94"/>
      <c r="H511" s="94"/>
      <c r="I511" s="78"/>
    </row>
    <row r="512" spans="1:12" ht="13.8">
      <c r="B512" s="86"/>
      <c r="C512" s="89"/>
      <c r="E512" s="84"/>
      <c r="F512" s="78"/>
      <c r="G512" s="78"/>
      <c r="H512" s="94"/>
      <c r="I512" s="78"/>
    </row>
    <row r="513" spans="1:12" ht="13.8">
      <c r="B513" s="86"/>
      <c r="C513" s="89"/>
      <c r="E513" s="84"/>
      <c r="F513" s="78"/>
      <c r="G513" s="78"/>
      <c r="H513" s="94"/>
      <c r="I513" s="78"/>
    </row>
    <row r="514" spans="1:12" ht="13.8">
      <c r="A514" s="12" t="s">
        <v>96</v>
      </c>
      <c r="B514" s="35" t="s">
        <v>295</v>
      </c>
      <c r="C514" s="83"/>
      <c r="E514" s="106"/>
      <c r="F514" s="106"/>
      <c r="G514" s="106"/>
      <c r="H514" s="106"/>
      <c r="I514" s="80"/>
    </row>
    <row r="515" spans="1:12" ht="14.4" thickBot="1">
      <c r="B515" s="34" t="s">
        <v>287</v>
      </c>
      <c r="C515" s="83"/>
      <c r="D515" s="92"/>
      <c r="E515" s="100"/>
      <c r="F515" s="94"/>
      <c r="G515" s="94"/>
      <c r="H515" s="94"/>
      <c r="I515" s="80"/>
      <c r="J515" s="54"/>
      <c r="K515" s="55"/>
      <c r="L515" s="55"/>
    </row>
    <row r="516" spans="1:12" ht="14.4" thickTop="1">
      <c r="B516" s="97"/>
      <c r="C516" s="83"/>
      <c r="D516" s="90"/>
      <c r="E516" s="97"/>
      <c r="F516" s="94"/>
      <c r="G516" s="94"/>
      <c r="H516" s="94"/>
      <c r="I516" s="80"/>
      <c r="J516" s="70" t="s">
        <v>28</v>
      </c>
      <c r="K516" s="56">
        <v>1</v>
      </c>
      <c r="L516" s="56" t="s">
        <v>65</v>
      </c>
    </row>
    <row r="517" spans="1:12" ht="13.8">
      <c r="B517" s="97"/>
      <c r="C517" s="83"/>
      <c r="D517" s="90"/>
      <c r="E517" s="97"/>
      <c r="F517" s="94"/>
      <c r="G517" s="94"/>
      <c r="H517" s="94"/>
      <c r="I517" s="80"/>
    </row>
    <row r="519" spans="1:12">
      <c r="D519" s="101"/>
    </row>
    <row r="520" spans="1:12">
      <c r="D520" s="101"/>
    </row>
    <row r="521" spans="1:12">
      <c r="H521" s="9" t="s">
        <v>296</v>
      </c>
    </row>
    <row r="522" spans="1:12">
      <c r="H522" s="9" t="s">
        <v>76</v>
      </c>
    </row>
    <row r="523" spans="1:12" ht="15.6">
      <c r="H523" s="10"/>
    </row>
    <row r="524" spans="1:12" ht="15.6">
      <c r="H524" s="10"/>
    </row>
    <row r="525" spans="1:12" ht="15.6">
      <c r="H525" s="10"/>
    </row>
    <row r="526" spans="1:12" ht="15.6">
      <c r="H526" s="10"/>
    </row>
    <row r="527" spans="1:12">
      <c r="H527" s="9" t="s">
        <v>77</v>
      </c>
    </row>
    <row r="528" spans="1:12">
      <c r="H528" s="9"/>
    </row>
    <row r="529" spans="8:8">
      <c r="H529" s="9"/>
    </row>
    <row r="530" spans="8:8" ht="15.6">
      <c r="H530" s="10"/>
    </row>
    <row r="531" spans="8:8" ht="15.6">
      <c r="H531" s="10"/>
    </row>
    <row r="532" spans="8:8" ht="15.6">
      <c r="H532" s="10"/>
    </row>
    <row r="533" spans="8:8" ht="15.6">
      <c r="H533" s="10"/>
    </row>
    <row r="534" spans="8:8">
      <c r="H534" s="9" t="s">
        <v>79</v>
      </c>
    </row>
    <row r="535" spans="8:8">
      <c r="H535" s="9"/>
    </row>
    <row r="536" spans="8:8">
      <c r="H536" s="9"/>
    </row>
    <row r="537" spans="8:8">
      <c r="H537" s="9"/>
    </row>
    <row r="538" spans="8:8">
      <c r="H538" s="9"/>
    </row>
    <row r="539" spans="8:8" ht="15.6">
      <c r="H539" s="10"/>
    </row>
    <row r="540" spans="8:8" ht="15.6">
      <c r="H540" s="10"/>
    </row>
    <row r="541" spans="8:8">
      <c r="H541" s="9" t="s">
        <v>78</v>
      </c>
    </row>
    <row r="542" spans="8:8">
      <c r="H542" s="9"/>
    </row>
    <row r="543" spans="8:8">
      <c r="H543" s="9"/>
    </row>
  </sheetData>
  <mergeCells count="8">
    <mergeCell ref="J4:N4"/>
    <mergeCell ref="B7:G7"/>
    <mergeCell ref="B6:G6"/>
    <mergeCell ref="J7:K7"/>
    <mergeCell ref="L7:N7"/>
    <mergeCell ref="L5:N5"/>
    <mergeCell ref="L6:N6"/>
    <mergeCell ref="I6:J6"/>
  </mergeCells>
  <phoneticPr fontId="2" type="noConversion"/>
  <pageMargins left="0.51181102362204722" right="0.43307086614173229" top="0.51181102362204722" bottom="0.51181102362204722" header="0.51181102362204722" footer="0.51181102362204722"/>
  <pageSetup paperSize="9" scale="71" orientation="portrait" r:id="rId1"/>
  <headerFooter alignWithMargins="0">
    <oddFooter>Σελίδα &amp;P από &amp;N</oddFooter>
  </headerFooter>
  <rowBreaks count="7" manualBreakCount="7">
    <brk id="78" max="12" man="1"/>
    <brk id="121" max="12" man="1"/>
    <brk id="196" max="12" man="1"/>
    <brk id="277" max="12" man="1"/>
    <brk id="317" max="12" man="1"/>
    <brk id="399" max="12" man="1"/>
    <brk id="475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ΑΝΑΛΥΤΙΚΗ ΠΡΟΜΕΤΡΗΣΗ</vt:lpstr>
      <vt:lpstr>'ΑΝΑΛΥΤΙΚΗ ΠΡΟΜΕΤΡΗΣΗ'!Print_Area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ΠΠ</dc:creator>
  <cp:lastModifiedBy>User</cp:lastModifiedBy>
  <cp:lastPrinted>2019-11-16T23:19:31Z</cp:lastPrinted>
  <dcterms:created xsi:type="dcterms:W3CDTF">2015-10-21T05:20:15Z</dcterms:created>
  <dcterms:modified xsi:type="dcterms:W3CDTF">2019-12-01T20:20:34Z</dcterms:modified>
</cp:coreProperties>
</file>